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24226"/>
  <xr:revisionPtr revIDLastSave="66" documentId="8_{DF2632C8-9D94-4F9B-9CD0-4548CF43F716}" xr6:coauthVersionLast="47" xr6:coauthVersionMax="47" xr10:uidLastSave="{F42727F8-DC61-417D-A66F-88B409920368}"/>
  <bookViews>
    <workbookView xWindow="-110" yWindow="-110" windowWidth="25820" windowHeight="15500" tabRatio="927" firstSheet="10" activeTab="13" xr2:uid="{00000000-000D-0000-FFFF-FFFF00000000}"/>
  </bookViews>
  <sheets>
    <sheet name="TOC" sheetId="18" r:id="rId1"/>
    <sheet name="Appendix III" sheetId="1" r:id="rId2"/>
    <sheet name="Att 1 - True-up" sheetId="3" r:id="rId3"/>
    <sheet name="Att 2 - Rate Base" sheetId="6" r:id="rId4"/>
    <sheet name="Att 3 - Return on Rate Base" sheetId="7" r:id="rId5"/>
    <sheet name="Att 4 - Interest on True-up" sheetId="8" r:id="rId6"/>
    <sheet name="Att 5 - Interest Rate" sheetId="15" r:id="rId7"/>
    <sheet name="Att 6 - Depreciation Rates" sheetId="12" r:id="rId8"/>
    <sheet name="Att 7 - Prior Period Adj" sheetId="13" r:id="rId9"/>
    <sheet name="Att 8 - Revenue Credits" sheetId="14" r:id="rId10"/>
    <sheet name="Att 9 - Excess-Def Summary" sheetId="21" r:id="rId11"/>
    <sheet name="Att 9a -Averaging &amp; Proration" sheetId="22" r:id="rId12"/>
    <sheet name="Att 9b -Remeasurement" sheetId="23" r:id="rId13"/>
    <sheet name="Att 10 - Proj Rev Req" sheetId="25" r:id="rId14"/>
    <sheet name="Att 11a - ADIT Summary" sheetId="26" r:id="rId15"/>
    <sheet name="Att 11b - ADIT Proration" sheetId="27" r:id="rId16"/>
    <sheet name="Att 11c - ADIT Balance" sheetId="28" r:id="rId17"/>
    <sheet name="Att 12 - Proj Cost Adj" sheetId="29"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www1" localSheetId="0" hidden="1">{#N/A,#N/A,FALSE,"schA"}</definedName>
    <definedName name="_______www1" hidden="1">{#N/A,#N/A,FALSE,"schA"}</definedName>
    <definedName name="_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www1" localSheetId="0" hidden="1">{#N/A,#N/A,FALSE,"schA"}</definedName>
    <definedName name="______www1" hidden="1">{#N/A,#N/A,FALSE,"schA"}</definedName>
    <definedName name="__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www1" localSheetId="0" hidden="1">{#N/A,#N/A,FALSE,"schA"}</definedName>
    <definedName name="_____www1" hidden="1">{#N/A,#N/A,FALSE,"schA"}</definedName>
    <definedName name="_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www1" localSheetId="0" hidden="1">{#N/A,#N/A,FALSE,"schA"}</definedName>
    <definedName name="____www1" hidden="1">{#N/A,#N/A,FALSE,"schA"}</definedName>
    <definedName name="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www1" localSheetId="0" hidden="1">{#N/A,#N/A,FALSE,"schA"}</definedName>
    <definedName name="___www1" hidden="1">{#N/A,#N/A,FALSE,"schA"}</definedName>
    <definedName name="___www1_1" localSheetId="0" hidden="1">{#N/A,#N/A,FALSE,"schA"}</definedName>
    <definedName name="___www1_1" hidden="1">{#N/A,#N/A,FALSE,"schA"}</definedName>
    <definedName name="___www1_1_1" localSheetId="0" hidden="1">{#N/A,#N/A,FALSE,"schA"}</definedName>
    <definedName name="___www1_1_1" hidden="1">{#N/A,#N/A,FALSE,"schA"}</definedName>
    <definedName name="___www1_1_2" localSheetId="0" hidden="1">{#N/A,#N/A,FALSE,"schA"}</definedName>
    <definedName name="___www1_1_2" hidden="1">{#N/A,#N/A,FALSE,"schA"}</definedName>
    <definedName name="___www1_1_3" localSheetId="0" hidden="1">{#N/A,#N/A,FALSE,"schA"}</definedName>
    <definedName name="___www1_1_3" hidden="1">{#N/A,#N/A,FALSE,"schA"}</definedName>
    <definedName name="___www1_2" localSheetId="0" hidden="1">{#N/A,#N/A,FALSE,"schA"}</definedName>
    <definedName name="___www1_2" hidden="1">{#N/A,#N/A,FALSE,"schA"}</definedName>
    <definedName name="___www1_2_1" localSheetId="0" hidden="1">{#N/A,#N/A,FALSE,"schA"}</definedName>
    <definedName name="___www1_2_1" hidden="1">{#N/A,#N/A,FALSE,"schA"}</definedName>
    <definedName name="___www1_2_2" localSheetId="0" hidden="1">{#N/A,#N/A,FALSE,"schA"}</definedName>
    <definedName name="___www1_2_2" hidden="1">{#N/A,#N/A,FALSE,"schA"}</definedName>
    <definedName name="___www1_2_3" localSheetId="0" hidden="1">{#N/A,#N/A,FALSE,"schA"}</definedName>
    <definedName name="___www1_2_3" hidden="1">{#N/A,#N/A,FALSE,"schA"}</definedName>
    <definedName name="___www1_3" localSheetId="0" hidden="1">{#N/A,#N/A,FALSE,"schA"}</definedName>
    <definedName name="___www1_3" hidden="1">{#N/A,#N/A,FALSE,"schA"}</definedName>
    <definedName name="___www1_3_1" localSheetId="0" hidden="1">{#N/A,#N/A,FALSE,"schA"}</definedName>
    <definedName name="___www1_3_1" hidden="1">{#N/A,#N/A,FALSE,"schA"}</definedName>
    <definedName name="___www1_3_2" localSheetId="0" hidden="1">{#N/A,#N/A,FALSE,"schA"}</definedName>
    <definedName name="___www1_3_2" hidden="1">{#N/A,#N/A,FALSE,"schA"}</definedName>
    <definedName name="___www1_3_3" localSheetId="0" hidden="1">{#N/A,#N/A,FALSE,"schA"}</definedName>
    <definedName name="___www1_3_3" hidden="1">{#N/A,#N/A,FALSE,"schA"}</definedName>
    <definedName name="___www1_4" localSheetId="0" hidden="1">{#N/A,#N/A,FALSE,"schA"}</definedName>
    <definedName name="___www1_4" hidden="1">{#N/A,#N/A,FALSE,"schA"}</definedName>
    <definedName name="___www1_4_1" localSheetId="0" hidden="1">{#N/A,#N/A,FALSE,"schA"}</definedName>
    <definedName name="___www1_4_1" hidden="1">{#N/A,#N/A,FALSE,"schA"}</definedName>
    <definedName name="___www1_4_2" localSheetId="0" hidden="1">{#N/A,#N/A,FALSE,"schA"}</definedName>
    <definedName name="___www1_4_2" hidden="1">{#N/A,#N/A,FALSE,"schA"}</definedName>
    <definedName name="___www1_4_3" localSheetId="0" hidden="1">{#N/A,#N/A,FALSE,"schA"}</definedName>
    <definedName name="___www1_4_3" hidden="1">{#N/A,#N/A,FALSE,"schA"}</definedName>
    <definedName name="___www1_5" localSheetId="0" hidden="1">{#N/A,#N/A,FALSE,"schA"}</definedName>
    <definedName name="___www1_5" hidden="1">{#N/A,#N/A,FALSE,"schA"}</definedName>
    <definedName name="___www1_5_1" localSheetId="0" hidden="1">{#N/A,#N/A,FALSE,"schA"}</definedName>
    <definedName name="___www1_5_1" hidden="1">{#N/A,#N/A,FALSE,"schA"}</definedName>
    <definedName name="___www1_5_2" localSheetId="0" hidden="1">{#N/A,#N/A,FALSE,"schA"}</definedName>
    <definedName name="___www1_5_2" hidden="1">{#N/A,#N/A,FALSE,"schA"}</definedName>
    <definedName name="___www1_5_3" localSheetId="0" hidden="1">{#N/A,#N/A,FALSE,"schA"}</definedName>
    <definedName name="___www1_5_3" hidden="1">{#N/A,#N/A,FALSE,"schA"}</definedName>
    <definedName name="__123Graph_A" localSheetId="0" hidden="1">'[1]As-Fin'!#REF!</definedName>
    <definedName name="__123Graph_A" hidden="1">'[1]As-Fin'!#REF!</definedName>
    <definedName name="__123Graph_ACOAL" localSheetId="0" hidden="1">'[2]As-Fin'!#REF!</definedName>
    <definedName name="__123Graph_ACOAL" hidden="1">'[2]As-Fin'!#REF!</definedName>
    <definedName name="__123Graph_B" localSheetId="0" hidden="1">'[1]As-Fin'!#REF!</definedName>
    <definedName name="__123Graph_B" hidden="1">'[1]As-Fin'!#REF!</definedName>
    <definedName name="__123Graph_BCOAL" localSheetId="0" hidden="1">'[2]As-Fin'!#REF!</definedName>
    <definedName name="__123Graph_BCOAL" hidden="1">'[2]As-Fin'!#REF!</definedName>
    <definedName name="__123Graph_C" localSheetId="0" hidden="1">'[1]As-Fin'!#REF!</definedName>
    <definedName name="__123Graph_C" hidden="1">'[1]As-Fin'!#REF!</definedName>
    <definedName name="__123Graph_CCOAL" localSheetId="0" hidden="1">'[2]As-Fin'!#REF!</definedName>
    <definedName name="__123Graph_CCOAL" hidden="1">'[2]As-Fin'!#REF!</definedName>
    <definedName name="__123Graph_D" localSheetId="0" hidden="1">[3]Financing!#REF!</definedName>
    <definedName name="__123Graph_D" hidden="1">[3]Financing!#REF!</definedName>
    <definedName name="__123Graph_DCOAL" localSheetId="0" hidden="1">'[2]As-Fin'!#REF!</definedName>
    <definedName name="__123Graph_DCOAL" hidden="1">'[2]As-Fin'!#REF!</definedName>
    <definedName name="__123Graph_E" localSheetId="0" hidden="1">'[2]As-Fin'!#REF!</definedName>
    <definedName name="__123Graph_E" hidden="1">'[2]As-Fin'!#REF!</definedName>
    <definedName name="__123Graph_ECOAL" localSheetId="0" hidden="1">'[2]As-Fin'!#REF!</definedName>
    <definedName name="__123Graph_ECOAL" hidden="1">'[2]As-Fin'!#REF!</definedName>
    <definedName name="__123Graph_X" localSheetId="0" hidden="1">[4]Cases!#REF!</definedName>
    <definedName name="__123Graph_X" hidden="1">[4]Cases!#REF!</definedName>
    <definedName name="__123Graph_XCOAL" localSheetId="0" hidden="1">'[2]As-Fin'!#REF!</definedName>
    <definedName name="__123Graph_XCOAL" hidden="1">'[2]As-Fin'!#REF!</definedName>
    <definedName name="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DS_HYPERLINK_TOGGLE_STATE__" hidden="1">"ON"</definedName>
    <definedName name="__IntlFixup" hidden="1">TRUE</definedName>
    <definedName name="__IntlFixupTable" localSheetId="0" hidden="1">#REF!</definedName>
    <definedName name="__IntlFixupTable" hidden="1">#REF!</definedName>
    <definedName name="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www1" localSheetId="0" hidden="1">{#N/A,#N/A,FALSE,"schA"}</definedName>
    <definedName name="__www1" hidden="1">{#N/A,#N/A,FALSE,"schA"}</definedName>
    <definedName name="__www1_1" localSheetId="0" hidden="1">{#N/A,#N/A,FALSE,"schA"}</definedName>
    <definedName name="__www1_1" hidden="1">{#N/A,#N/A,FALSE,"schA"}</definedName>
    <definedName name="__www1_1_1" localSheetId="0" hidden="1">{#N/A,#N/A,FALSE,"schA"}</definedName>
    <definedName name="__www1_1_1" hidden="1">{#N/A,#N/A,FALSE,"schA"}</definedName>
    <definedName name="__www1_1_2" localSheetId="0" hidden="1">{#N/A,#N/A,FALSE,"schA"}</definedName>
    <definedName name="__www1_1_2" hidden="1">{#N/A,#N/A,FALSE,"schA"}</definedName>
    <definedName name="__www1_1_3" localSheetId="0" hidden="1">{#N/A,#N/A,FALSE,"schA"}</definedName>
    <definedName name="__www1_1_3" hidden="1">{#N/A,#N/A,FALSE,"schA"}</definedName>
    <definedName name="__www1_2" localSheetId="0" hidden="1">{#N/A,#N/A,FALSE,"schA"}</definedName>
    <definedName name="__www1_2" hidden="1">{#N/A,#N/A,FALSE,"schA"}</definedName>
    <definedName name="__www1_2_1" localSheetId="0" hidden="1">{#N/A,#N/A,FALSE,"schA"}</definedName>
    <definedName name="__www1_2_1" hidden="1">{#N/A,#N/A,FALSE,"schA"}</definedName>
    <definedName name="__www1_2_2" localSheetId="0" hidden="1">{#N/A,#N/A,FALSE,"schA"}</definedName>
    <definedName name="__www1_2_2" hidden="1">{#N/A,#N/A,FALSE,"schA"}</definedName>
    <definedName name="__www1_2_3" localSheetId="0" hidden="1">{#N/A,#N/A,FALSE,"schA"}</definedName>
    <definedName name="__www1_2_3" hidden="1">{#N/A,#N/A,FALSE,"schA"}</definedName>
    <definedName name="__www1_3" localSheetId="0" hidden="1">{#N/A,#N/A,FALSE,"schA"}</definedName>
    <definedName name="__www1_3" hidden="1">{#N/A,#N/A,FALSE,"schA"}</definedName>
    <definedName name="__www1_3_1" localSheetId="0" hidden="1">{#N/A,#N/A,FALSE,"schA"}</definedName>
    <definedName name="__www1_3_1" hidden="1">{#N/A,#N/A,FALSE,"schA"}</definedName>
    <definedName name="__www1_3_2" localSheetId="0" hidden="1">{#N/A,#N/A,FALSE,"schA"}</definedName>
    <definedName name="__www1_3_2" hidden="1">{#N/A,#N/A,FALSE,"schA"}</definedName>
    <definedName name="__www1_3_3" localSheetId="0" hidden="1">{#N/A,#N/A,FALSE,"schA"}</definedName>
    <definedName name="__www1_3_3" hidden="1">{#N/A,#N/A,FALSE,"schA"}</definedName>
    <definedName name="__www1_4" localSheetId="0" hidden="1">{#N/A,#N/A,FALSE,"schA"}</definedName>
    <definedName name="__www1_4" hidden="1">{#N/A,#N/A,FALSE,"schA"}</definedName>
    <definedName name="__www1_4_1" localSheetId="0" hidden="1">{#N/A,#N/A,FALSE,"schA"}</definedName>
    <definedName name="__www1_4_1" hidden="1">{#N/A,#N/A,FALSE,"schA"}</definedName>
    <definedName name="__www1_4_2" localSheetId="0" hidden="1">{#N/A,#N/A,FALSE,"schA"}</definedName>
    <definedName name="__www1_4_2" hidden="1">{#N/A,#N/A,FALSE,"schA"}</definedName>
    <definedName name="__www1_4_3" localSheetId="0" hidden="1">{#N/A,#N/A,FALSE,"schA"}</definedName>
    <definedName name="__www1_4_3" hidden="1">{#N/A,#N/A,FALSE,"schA"}</definedName>
    <definedName name="__www1_5" localSheetId="0" hidden="1">{#N/A,#N/A,FALSE,"schA"}</definedName>
    <definedName name="__www1_5" hidden="1">{#N/A,#N/A,FALSE,"schA"}</definedName>
    <definedName name="__www1_5_1" localSheetId="0" hidden="1">{#N/A,#N/A,FALSE,"schA"}</definedName>
    <definedName name="__www1_5_1" hidden="1">{#N/A,#N/A,FALSE,"schA"}</definedName>
    <definedName name="__www1_5_2" localSheetId="0" hidden="1">{#N/A,#N/A,FALSE,"schA"}</definedName>
    <definedName name="__www1_5_2" hidden="1">{#N/A,#N/A,FALSE,"schA"}</definedName>
    <definedName name="__www1_5_3" localSheetId="0" hidden="1">{#N/A,#N/A,FALSE,"schA"}</definedName>
    <definedName name="__www1_5_3" hidden="1">{#N/A,#N/A,FALSE,"schA"}</definedName>
    <definedName name="_1K" localSheetId="0" hidden="1">'[5]Material Listing'!#REF!</definedName>
    <definedName name="_1K" hidden="1">'[5]Material Listing'!#REF!</definedName>
    <definedName name="_2S" localSheetId="0" hidden="1">'[6]MARK-UP'!#REF!</definedName>
    <definedName name="_2S" hidden="1">'[6]MARK-UP'!#REF!</definedName>
    <definedName name="_3S" localSheetId="0" hidden="1">'[5]Material Listing'!#REF!</definedName>
    <definedName name="_3S" hidden="1">'[5]Material Listing'!#REF!</definedName>
    <definedName name="_4_0_K" localSheetId="0" hidden="1">'[5]Material Listing'!#REF!</definedName>
    <definedName name="_4_0_K" hidden="1">'[5]Material Listing'!#REF!</definedName>
    <definedName name="_5_0_S" localSheetId="0" hidden="1">'[7]MARK-UP'!#REF!</definedName>
    <definedName name="_5_0_S" hidden="1">'[7]MARK-UP'!#REF!</definedName>
    <definedName name="_6_0_S" localSheetId="0" hidden="1">'[5]Material Listing'!#REF!</definedName>
    <definedName name="_6_0_S" hidden="1">'[5]Material Listing'!#REF!</definedName>
    <definedName name="_ATPRegress_Dlg_Results" localSheetId="0"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0" hidden="1">{"EXCELHLP.HLP!1802";5;10;5;10;13;13;13;8;5;5;10;14;13;13;13;13;5;10;14;13;5;10;1;2;24}</definedName>
    <definedName name="_ATPRegress_Dlg_Types" hidden="1">{"EXCELHLP.HLP!1802";5;10;5;10;13;13;13;8;5;5;10;14;13;13;13;13;5;10;14;13;5;10;1;2;24}</definedName>
    <definedName name="_ATPRegress_Range1" localSheetId="0" hidden="1">'[8]ST Corrections'!#REF!</definedName>
    <definedName name="_ATPRegress_Range1" hidden="1">'[8]ST Corrections'!#REF!</definedName>
    <definedName name="_ATPRegress_Range2" localSheetId="0" hidden="1">'[8]ST Corrections'!#REF!</definedName>
    <definedName name="_ATPRegress_Range2" hidden="1">'[8]ST Corrections'!#REF!</definedName>
    <definedName name="_ATPRegress_Range3" localSheetId="0" hidden="1">'[8]ST Corrections'!#REF!</definedName>
    <definedName name="_ATPRegress_Range3" hidden="1">'[8]ST Corrections'!#REF!</definedName>
    <definedName name="_ATPRegress_Range4" hidden="1">"="</definedName>
    <definedName name="_ATPRegress_Range5" hidden="1">"="</definedName>
    <definedName name="_bdm.4B77C271E0A34AA39783CC8280DC280C.edm" hidden="1">'[9]Offtaker Revenue Summaries'!$A:$IV</definedName>
    <definedName name="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ill" hidden="1">'[10]JOB COST'!$A$9:$A$48</definedName>
    <definedName name="_Key1" localSheetId="0" hidden="1">#REF!</definedName>
    <definedName name="_Key1" hidden="1">#REF!</definedName>
    <definedName name="_key2" hidden="1">[11]SCHEDULE!$B$301</definedName>
    <definedName name="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Order1" hidden="1">255</definedName>
    <definedName name="_Order2" hidden="1">255</definedName>
    <definedName name="_Sort" localSheetId="0" hidden="1">#REF!</definedName>
    <definedName name="_Sort" hidden="1">#REF!</definedName>
    <definedName name="_Table1_In1" localSheetId="0" hidden="1">#REF!</definedName>
    <definedName name="_Table1_In1" hidden="1">#REF!</definedName>
    <definedName name="_Table1_Out" localSheetId="0" hidden="1">[3]Consolidated!#REF!</definedName>
    <definedName name="_Table1_Out" hidden="1">[3]Consolidated!#REF!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_Table3_In2" localSheetId="0" hidden="1">#REF!</definedName>
    <definedName name="_Table3_In2" hidden="1">#REF!</definedName>
    <definedName name="_www1" localSheetId="0" hidden="1">{#N/A,#N/A,FALSE,"schA"}</definedName>
    <definedName name="_www1" hidden="1">{#N/A,#N/A,FALSE,"schA"}</definedName>
    <definedName name="_www1_1" localSheetId="0" hidden="1">{#N/A,#N/A,FALSE,"schA"}</definedName>
    <definedName name="_www1_1" hidden="1">{#N/A,#N/A,FALSE,"schA"}</definedName>
    <definedName name="_www1_1_1" localSheetId="0" hidden="1">{#N/A,#N/A,FALSE,"schA"}</definedName>
    <definedName name="_www1_1_1" hidden="1">{#N/A,#N/A,FALSE,"schA"}</definedName>
    <definedName name="_www1_1_2" localSheetId="0" hidden="1">{#N/A,#N/A,FALSE,"schA"}</definedName>
    <definedName name="_www1_1_2" hidden="1">{#N/A,#N/A,FALSE,"schA"}</definedName>
    <definedName name="_www1_1_3" localSheetId="0" hidden="1">{#N/A,#N/A,FALSE,"schA"}</definedName>
    <definedName name="_www1_1_3" hidden="1">{#N/A,#N/A,FALSE,"schA"}</definedName>
    <definedName name="_www1_2" localSheetId="0" hidden="1">{#N/A,#N/A,FALSE,"schA"}</definedName>
    <definedName name="_www1_2" hidden="1">{#N/A,#N/A,FALSE,"schA"}</definedName>
    <definedName name="_www1_2_1" localSheetId="0" hidden="1">{#N/A,#N/A,FALSE,"schA"}</definedName>
    <definedName name="_www1_2_1" hidden="1">{#N/A,#N/A,FALSE,"schA"}</definedName>
    <definedName name="_www1_2_2" localSheetId="0" hidden="1">{#N/A,#N/A,FALSE,"schA"}</definedName>
    <definedName name="_www1_2_2" hidden="1">{#N/A,#N/A,FALSE,"schA"}</definedName>
    <definedName name="_www1_2_3" localSheetId="0" hidden="1">{#N/A,#N/A,FALSE,"schA"}</definedName>
    <definedName name="_www1_2_3" hidden="1">{#N/A,#N/A,FALSE,"schA"}</definedName>
    <definedName name="_www1_3" localSheetId="0" hidden="1">{#N/A,#N/A,FALSE,"schA"}</definedName>
    <definedName name="_www1_3" hidden="1">{#N/A,#N/A,FALSE,"schA"}</definedName>
    <definedName name="_www1_3_1" localSheetId="0" hidden="1">{#N/A,#N/A,FALSE,"schA"}</definedName>
    <definedName name="_www1_3_1" hidden="1">{#N/A,#N/A,FALSE,"schA"}</definedName>
    <definedName name="_www1_3_2" localSheetId="0" hidden="1">{#N/A,#N/A,FALSE,"schA"}</definedName>
    <definedName name="_www1_3_2" hidden="1">{#N/A,#N/A,FALSE,"schA"}</definedName>
    <definedName name="_www1_3_3" localSheetId="0" hidden="1">{#N/A,#N/A,FALSE,"schA"}</definedName>
    <definedName name="_www1_3_3" hidden="1">{#N/A,#N/A,FALSE,"schA"}</definedName>
    <definedName name="_www1_4" localSheetId="0" hidden="1">{#N/A,#N/A,FALSE,"schA"}</definedName>
    <definedName name="_www1_4" hidden="1">{#N/A,#N/A,FALSE,"schA"}</definedName>
    <definedName name="_www1_4_1" localSheetId="0" hidden="1">{#N/A,#N/A,FALSE,"schA"}</definedName>
    <definedName name="_www1_4_1" hidden="1">{#N/A,#N/A,FALSE,"schA"}</definedName>
    <definedName name="_www1_4_2" localSheetId="0" hidden="1">{#N/A,#N/A,FALSE,"schA"}</definedName>
    <definedName name="_www1_4_2" hidden="1">{#N/A,#N/A,FALSE,"schA"}</definedName>
    <definedName name="_www1_4_3" localSheetId="0" hidden="1">{#N/A,#N/A,FALSE,"schA"}</definedName>
    <definedName name="_www1_4_3" hidden="1">{#N/A,#N/A,FALSE,"schA"}</definedName>
    <definedName name="_www1_5" localSheetId="0" hidden="1">{#N/A,#N/A,FALSE,"schA"}</definedName>
    <definedName name="_www1_5" hidden="1">{#N/A,#N/A,FALSE,"schA"}</definedName>
    <definedName name="_www1_5_1" localSheetId="0" hidden="1">{#N/A,#N/A,FALSE,"schA"}</definedName>
    <definedName name="_www1_5_1" hidden="1">{#N/A,#N/A,FALSE,"schA"}</definedName>
    <definedName name="_www1_5_2" localSheetId="0" hidden="1">{#N/A,#N/A,FALSE,"schA"}</definedName>
    <definedName name="_www1_5_2" hidden="1">{#N/A,#N/A,FALSE,"schA"}</definedName>
    <definedName name="_www1_5_3" localSheetId="0" hidden="1">{#N/A,#N/A,FALSE,"schA"}</definedName>
    <definedName name="_www1_5_3" hidden="1">{#N/A,#N/A,FALSE,"schA"}</definedName>
    <definedName name="a" localSheetId="0" hidden="1">{"CF Dollar",#N/A,FALSE,"CF"}</definedName>
    <definedName name="a" hidden="1">{"CF Dollar",#N/A,FALSE,"CF"}</definedName>
    <definedName name="a_1" localSheetId="0" hidden="1">{"CF Dollar",#N/A,FALSE,"CF"}</definedName>
    <definedName name="a_1" hidden="1">{"CF Dollar",#N/A,FALSE,"CF"}</definedName>
    <definedName name="aabc" localSheetId="0" hidden="1">{"'Edit'!$A$1:$V$2277"}</definedName>
    <definedName name="aabc" hidden="1">{"'Edit'!$A$1:$V$2277"}</definedName>
    <definedName name="Acadia" localSheetId="0" hidden="1">{"calspreads",#N/A,FALSE,"Sheet1";"curves",#N/A,FALSE,"Sheet1";"libor",#N/A,FALSE,"Sheet1"}</definedName>
    <definedName name="Acadia" hidden="1">{"calspreads",#N/A,FALSE,"Sheet1";"curves",#N/A,FALSE,"Sheet1";"libor",#N/A,FALSE,"Sheet1"}</definedName>
    <definedName name="Acadia2" localSheetId="0" hidden="1">{"calspreads",#N/A,FALSE,"Sheet1";"curves",#N/A,FALSE,"Sheet1";"libor",#N/A,FALSE,"Sheet1"}</definedName>
    <definedName name="Acadia2" hidden="1">{"calspreads",#N/A,FALSE,"Sheet1";"curves",#N/A,FALSE,"Sheet1";"libor",#N/A,FALSE,"Sheet1"}</definedName>
    <definedName name="AccessDatabase" hidden="1">"C:\My Documents\発注予測.mdb"</definedName>
    <definedName name="adasd"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sfg" localSheetId="0" hidden="1">{"gross_margin1",#N/A,FALSE,"Gross Margin Detail";"gross_margin2",#N/A,FALSE,"Gross Margin Detail"}</definedName>
    <definedName name="adsfg" hidden="1">{"gross_margin1",#N/A,FALSE,"Gross Margin Detail";"gross_margin2",#N/A,FALSE,"Gross Margin Detail"}</definedName>
    <definedName name="adsfg_1" localSheetId="0" hidden="1">{"gross_margin1",#N/A,FALSE,"Gross Margin Detail";"gross_margin2",#N/A,FALSE,"Gross Margin Detail"}</definedName>
    <definedName name="adsfg_1" hidden="1">{"gross_margin1",#N/A,FALSE,"Gross Margin Detail";"gross_margin2",#N/A,FALSE,"Gross Margin Detail"}</definedName>
    <definedName name="anscount" hidden="1">3</definedName>
    <definedName name="AP_3"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S2DocOpenMode" hidden="1">"AS2DocumentEdit"</definedName>
    <definedName name="AS2HasNoAutoHeaderFooter" hidden="1">" "</definedName>
    <definedName name="AS2NamedRange" hidden="1">3</definedName>
    <definedName name="AS2ReportLS" hidden="1">1</definedName>
    <definedName name="AS2SyncStepLS" hidden="1">0</definedName>
    <definedName name="AS2TickmarkLS" localSheetId="0" hidden="1">#REF!</definedName>
    <definedName name="AS2TickmarkLS" hidden="1">#REF!</definedName>
    <definedName name="AS2VersionLS" hidden="1">300</definedName>
    <definedName name="asd" localSheetId="0" hidden="1">{2;#N/A;"R13C16:R17C16";#N/A;"R13C14:R17C15";FALSE;FALSE;FALSE;95;#N/A;#N/A;"R13C19";#N/A;FALSE;FALSE;FALSE;FALSE;#N/A;"";#N/A;FALSE;"";"";#N/A;#N/A;#N/A}</definedName>
    <definedName name="asd" hidden="1">{2;#N/A;"R13C16:R17C16";#N/A;"R13C14:R17C15";FALSE;FALSE;FALSE;95;#N/A;#N/A;"R13C19";#N/A;FALSE;FALSE;FALSE;FALSE;#N/A;"";#N/A;FALSE;"";"";#N/A;#N/A;#N/A}</definedName>
    <definedName name="asdf" localSheetId="0" hidden="1">{"'Edit'!$A$1:$V$2277"}</definedName>
    <definedName name="asdf" hidden="1">{"'Edit'!$A$1:$V$2277"}</definedName>
    <definedName name="_xlnm.Auto_Open_xlquery_DClick" hidden="1">[12]!Register.DClick</definedName>
    <definedName name="b" localSheetId="0" hidden="1">{#N/A,#N/A,FALSE,"changes";#N/A,#N/A,FALSE,"Assumptions";"view1",#N/A,FALSE,"BE Analysis";"view2",#N/A,FALSE,"BE Analysis";#N/A,#N/A,FALSE,"DCF Calculation - Scenario 1";"Dollar",#N/A,FALSE,"Consolidated - Scenario 1";"CS",#N/A,FALSE,"Consolidated - Scenario 1"}</definedName>
    <definedName name="b" hidden="1">{#N/A,#N/A,FALSE,"changes";#N/A,#N/A,FALSE,"Assumptions";"view1",#N/A,FALSE,"BE Analysis";"view2",#N/A,FALSE,"BE Analysis";#N/A,#N/A,FALSE,"DCF Calculation - Scenario 1";"Dollar",#N/A,FALSE,"Consolidated - Scenario 1";"CS",#N/A,FALSE,"Consolidated - Scenario 1"}</definedName>
    <definedName name="b_1" localSheetId="0" hidden="1">{#N/A,#N/A,FALSE,"changes";#N/A,#N/A,FALSE,"Assumptions";"view1",#N/A,FALSE,"BE Analysis";"view2",#N/A,FALSE,"BE Analysis";#N/A,#N/A,FALSE,"DCF Calculation - Scenario 1";"Dollar",#N/A,FALSE,"Consolidated - Scenario 1";"CS",#N/A,FALSE,"Consolidated - Scenario 1"}</definedName>
    <definedName name="b_1" hidden="1">{#N/A,#N/A,FALSE,"changes";#N/A,#N/A,FALSE,"Assumptions";"view1",#N/A,FALSE,"BE Analysis";"view2",#N/A,FALSE,"BE Analysis";#N/A,#N/A,FALSE,"DCF Calculation - Scenario 1";"Dollar",#N/A,FALSE,"Consolidated - Scenario 1";"CS",#N/A,FALSE,"Consolidated - Scenario 1"}</definedName>
    <definedName name="BG_Del" hidden="1">15</definedName>
    <definedName name="BG_Ins" hidden="1">4</definedName>
    <definedName name="BG_Mod" hidden="1">6</definedName>
    <definedName name="BLPH1" localSheetId="0" hidden="1">#REF!</definedName>
    <definedName name="BLPH1" hidden="1">#REF!</definedName>
    <definedName name="BLPH10" localSheetId="0" hidden="1">#REF!</definedName>
    <definedName name="BLPH10" hidden="1">#REF!</definedName>
    <definedName name="BLPH11" localSheetId="0" hidden="1">#REF!</definedName>
    <definedName name="BLPH11" hidden="1">#REF!</definedName>
    <definedName name="BLPH12" localSheetId="0" hidden="1">#REF!</definedName>
    <definedName name="BLPH12" hidden="1">#REF!</definedName>
    <definedName name="BLPH13" localSheetId="0" hidden="1">#REF!</definedName>
    <definedName name="BLPH13" hidden="1">#REF!</definedName>
    <definedName name="BLPH14" localSheetId="0" hidden="1">#REF!</definedName>
    <definedName name="BLPH14" hidden="1">#REF!</definedName>
    <definedName name="BLPH15" localSheetId="0" hidden="1">#REF!</definedName>
    <definedName name="BLPH15" hidden="1">#REF!</definedName>
    <definedName name="BLPH16" localSheetId="0" hidden="1">#REF!</definedName>
    <definedName name="BLPH16" hidden="1">#REF!</definedName>
    <definedName name="BLPH17" localSheetId="0" hidden="1">#REF!</definedName>
    <definedName name="BLPH17" hidden="1">#REF!</definedName>
    <definedName name="BLPH18" localSheetId="0" hidden="1">#REF!</definedName>
    <definedName name="BLPH18" hidden="1">#REF!</definedName>
    <definedName name="BLPH19" localSheetId="0" hidden="1">#REF!</definedName>
    <definedName name="BLPH19" hidden="1">#REF!</definedName>
    <definedName name="BLPH2" localSheetId="0" hidden="1">#REF!</definedName>
    <definedName name="BLPH2" hidden="1">#REF!</definedName>
    <definedName name="BLPH20" localSheetId="0" hidden="1">#REF!</definedName>
    <definedName name="BLPH20" hidden="1">#REF!</definedName>
    <definedName name="BLPH21" localSheetId="0" hidden="1">#REF!</definedName>
    <definedName name="BLPH21" hidden="1">#REF!</definedName>
    <definedName name="BLPH22" localSheetId="0" hidden="1">#REF!</definedName>
    <definedName name="BLPH22" hidden="1">#REF!</definedName>
    <definedName name="BLPH23" localSheetId="0" hidden="1">#REF!</definedName>
    <definedName name="BLPH23" hidden="1">#REF!</definedName>
    <definedName name="BLPH24" localSheetId="0" hidden="1">#REF!</definedName>
    <definedName name="BLPH24" hidden="1">#REF!</definedName>
    <definedName name="BLPH25" localSheetId="0" hidden="1">#REF!</definedName>
    <definedName name="BLPH25" hidden="1">#REF!</definedName>
    <definedName name="BLPH26" localSheetId="0" hidden="1">#REF!</definedName>
    <definedName name="BLPH26" hidden="1">#REF!</definedName>
    <definedName name="BLPH27" localSheetId="0" hidden="1">#REF!</definedName>
    <definedName name="BLPH27" hidden="1">#REF!</definedName>
    <definedName name="BLPH28" localSheetId="0" hidden="1">#REF!</definedName>
    <definedName name="BLPH28" hidden="1">#REF!</definedName>
    <definedName name="BLPH29" localSheetId="0" hidden="1">#REF!</definedName>
    <definedName name="BLPH29" hidden="1">#REF!</definedName>
    <definedName name="BLPH3" localSheetId="0" hidden="1">#REF!</definedName>
    <definedName name="BLPH3" hidden="1">#REF!</definedName>
    <definedName name="BLPH30" localSheetId="0" hidden="1">#REF!</definedName>
    <definedName name="BLPH30" hidden="1">#REF!</definedName>
    <definedName name="BLPH31" localSheetId="0" hidden="1">#REF!</definedName>
    <definedName name="BLPH31" hidden="1">#REF!</definedName>
    <definedName name="BLPH32" localSheetId="0" hidden="1">#REF!</definedName>
    <definedName name="BLPH32" hidden="1">#REF!</definedName>
    <definedName name="BLPH33" localSheetId="0" hidden="1">#REF!</definedName>
    <definedName name="BLPH33" hidden="1">#REF!</definedName>
    <definedName name="BLPH34" localSheetId="0" hidden="1">#REF!</definedName>
    <definedName name="BLPH34" hidden="1">#REF!</definedName>
    <definedName name="BLPH35" localSheetId="0" hidden="1">#REF!</definedName>
    <definedName name="BLPH35" hidden="1">#REF!</definedName>
    <definedName name="BLPH36" localSheetId="0" hidden="1">#REF!</definedName>
    <definedName name="BLPH36" hidden="1">#REF!</definedName>
    <definedName name="BLPH37" localSheetId="0" hidden="1">#REF!</definedName>
    <definedName name="BLPH37" hidden="1">#REF!</definedName>
    <definedName name="BLPH38" localSheetId="0" hidden="1">#REF!</definedName>
    <definedName name="BLPH38" hidden="1">#REF!</definedName>
    <definedName name="BLPH39" localSheetId="0" hidden="1">#REF!</definedName>
    <definedName name="BLPH39" hidden="1">#REF!</definedName>
    <definedName name="BLPH4" localSheetId="0" hidden="1">#REF!</definedName>
    <definedName name="BLPH4" hidden="1">#REF!</definedName>
    <definedName name="BLPH40" localSheetId="0" hidden="1">#REF!</definedName>
    <definedName name="BLPH40" hidden="1">#REF!</definedName>
    <definedName name="BLPH41" localSheetId="0" hidden="1">#REF!</definedName>
    <definedName name="BLPH41" hidden="1">#REF!</definedName>
    <definedName name="BLPH42" localSheetId="0" hidden="1">#REF!</definedName>
    <definedName name="BLPH42" hidden="1">#REF!</definedName>
    <definedName name="BLPH43" localSheetId="0" hidden="1">#REF!</definedName>
    <definedName name="BLPH43" hidden="1">#REF!</definedName>
    <definedName name="BLPH44" localSheetId="0" hidden="1">#REF!</definedName>
    <definedName name="BLPH44" hidden="1">#REF!</definedName>
    <definedName name="BLPH45" localSheetId="0" hidden="1">#REF!</definedName>
    <definedName name="BLPH45" hidden="1">#REF!</definedName>
    <definedName name="BLPH46" localSheetId="0" hidden="1">#REF!</definedName>
    <definedName name="BLPH46" hidden="1">#REF!</definedName>
    <definedName name="BLPH47" localSheetId="0" hidden="1">#REF!</definedName>
    <definedName name="BLPH47" hidden="1">#REF!</definedName>
    <definedName name="BLPH5" localSheetId="0" hidden="1">#REF!</definedName>
    <definedName name="BLPH5" hidden="1">#REF!</definedName>
    <definedName name="BLPH6" localSheetId="0" hidden="1">#REF!</definedName>
    <definedName name="BLPH6" hidden="1">#REF!</definedName>
    <definedName name="BLPH7" localSheetId="0" hidden="1">#REF!</definedName>
    <definedName name="BLPH7" hidden="1">#REF!</definedName>
    <definedName name="BLPH8" localSheetId="0" hidden="1">#REF!</definedName>
    <definedName name="BLPH8" hidden="1">#REF!</definedName>
    <definedName name="BLPH9" localSheetId="0" hidden="1">#REF!</definedName>
    <definedName name="BLPH9" hidden="1">#REF!</definedName>
    <definedName name="cancel" localSheetId="0" hidden="1">{"PARTNERS CAPITAL STMT",#N/A,FALSE,"Partners Capital"}</definedName>
    <definedName name="cancel" hidden="1">{"PARTNERS CAPITAL STMT",#N/A,FALSE,"Partners Capital"}</definedName>
    <definedName name="cancel_1" localSheetId="0" hidden="1">{"PARTNERS CAPITAL STMT",#N/A,FALSE,"Partners Capital"}</definedName>
    <definedName name="cancel_1" hidden="1">{"PARTNERS CAPITAL STMT",#N/A,FALSE,"Partners Capital"}</definedName>
    <definedName name="cancel2" localSheetId="0" hidden="1">{"PNLProjDL",#N/A,FALSE,"PROJCO";"PNLParDL",#N/A,FALSE,"Parent"}</definedName>
    <definedName name="cancel2" hidden="1">{"PNLProjDL",#N/A,FALSE,"PROJCO";"PNLParDL",#N/A,FALSE,"Parent"}</definedName>
    <definedName name="cancel2_1" localSheetId="0" hidden="1">{"PNLProjDL",#N/A,FALSE,"PROJCO";"PNLParDL",#N/A,FALSE,"Parent"}</definedName>
    <definedName name="cancel2_1" hidden="1">{"PNLProjDL",#N/A,FALSE,"PROJCO";"PNLParDL",#N/A,FALSE,"Parent"}</definedName>
    <definedName name="cancel3" localSheetId="0" hidden="1">{"Summary",#N/A,FALSE,"MICMULT";"Income Statement",#N/A,FALSE,"MICMULT";"Cash Flows",#N/A,FALSE,"MICMULT"}</definedName>
    <definedName name="cancel3" hidden="1">{"Summary",#N/A,FALSE,"MICMULT";"Income Statement",#N/A,FALSE,"MICMULT";"Cash Flows",#N/A,FALSE,"MICMULT"}</definedName>
    <definedName name="cancel3_1" localSheetId="0" hidden="1">{"Summary",#N/A,FALSE,"MICMULT";"Income Statement",#N/A,FALSE,"MICMULT";"Cash Flows",#N/A,FALSE,"MICMULT"}</definedName>
    <definedName name="cancel3_1" hidden="1">{"Summary",#N/A,FALSE,"MICMULT";"Income Statement",#N/A,FALSE,"MICMULT";"Cash Flows",#N/A,FALSE,"MICMULT"}</definedName>
    <definedName name="CBWorkbookPriority" hidden="1">-2082472701</definedName>
    <definedName name="d" localSheetId="0" hidden="1">{"summary1",#N/A,FALSE,"Summary of Values";"summary2",#N/A,FALSE,"Summary of Values";"weighted average returns",#N/A,FALSE,"WACC and WARA";"fixed asset detail",#N/A,FALSE,"Fixed Asset Detail"}</definedName>
    <definedName name="d" hidden="1">{"summary1",#N/A,FALSE,"Summary of Values";"summary2",#N/A,FALSE,"Summary of Values";"weighted average returns",#N/A,FALSE,"WACC and WARA";"fixed asset detail",#N/A,FALSE,"Fixed Asset Detail"}</definedName>
    <definedName name="d_1" localSheetId="0" hidden="1">{"summary1",#N/A,FALSE,"Summary of Values";"summary2",#N/A,FALSE,"Summary of Values";"weighted average returns",#N/A,FALSE,"WACC and WARA";"fixed asset detail",#N/A,FALSE,"Fixed Asset Detail"}</definedName>
    <definedName name="d_1" hidden="1">{"summary1",#N/A,FALSE,"Summary of Values";"summary2",#N/A,FALSE,"Summary of Values";"weighted average returns",#N/A,FALSE,"WACC and WARA";"fixed asset detail",#N/A,FALSE,"Fixed Asset Detail"}</definedName>
    <definedName name="delete" localSheetId="0" hidden="1">{"summary",#N/A,FALSE,"PCR DIRECTORY"}</definedName>
    <definedName name="delete" hidden="1">{"summary",#N/A,FALSE,"PCR DIRECTORY"}</definedName>
    <definedName name="delete_1" localSheetId="0" hidden="1">{"STMT OF CASH FLOWS",#N/A,FALSE,"Cash Flows Indirect"}</definedName>
    <definedName name="delete_1" hidden="1">{"STMT OF CASH FLOWS",#N/A,FALSE,"Cash Flows Indirect"}</definedName>
    <definedName name="delete2" localSheetId="0" hidden="1">{"BALANCE SHEET ACCTS",#N/A,TRUE,"Working Trial Balance";"INCOME STMT ACCTS",#N/A,TRUE,"Working Trial Balance"}</definedName>
    <definedName name="delete2" hidden="1">{"BALANCE SHEET ACCTS",#N/A,TRUE,"Working Trial Balance";"INCOME STMT ACCTS",#N/A,TRUE,"Working Trial Balance"}</definedName>
    <definedName name="delete2_1" localSheetId="0" hidden="1">{"BALANCE SHEET ACCTS",#N/A,TRUE,"Working Trial Balance";"INCOME STMT ACCTS",#N/A,TRUE,"Working Trial Balance"}</definedName>
    <definedName name="delete2_1" hidden="1">{"BALANCE SHEET ACCTS",#N/A,TRUE,"Working Trial Balance";"INCOME STMT ACCTS",#N/A,TRUE,"Working Trial Balance"}</definedName>
    <definedName name="dh" localSheetId="0" hidden="1">{"historical acquirer",#N/A,FALSE,"Historical Performance";"historical target",#N/A,FALSE,"Historical Performance"}</definedName>
    <definedName name="dh" hidden="1">{"historical acquirer",#N/A,FALSE,"Historical Performance";"historical target",#N/A,FALSE,"Historical Performance"}</definedName>
    <definedName name="dh_1" localSheetId="0" hidden="1">{"historical acquirer",#N/A,FALSE,"Historical Performance";"historical target",#N/A,FALSE,"Historical Performance"}</definedName>
    <definedName name="dh_1" hidden="1">{"historical acquirer",#N/A,FALSE,"Historical Performance";"historical target",#N/A,FALSE,"Historical Performance"}</definedName>
    <definedName name="dkdkdk" localSheetId="0"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k_1" localSheetId="0" hidden="1">{#N/A,#N/A,TRUE,"CIN-11";#N/A,#N/A,TRUE,"CIN-13";#N/A,#N/A,TRUE,"CIN-14";#N/A,#N/A,TRUE,"CIN-16";#N/A,#N/A,TRUE,"CIN-17";#N/A,#N/A,TRUE,"CIN-18";#N/A,#N/A,TRUE,"CIN Earnings To Fixed Charges";#N/A,#N/A,TRUE,"CIN Financial Ratios";#N/A,#N/A,TRUE,"CIN-IS";#N/A,#N/A,TRUE,"CIN-BS";#N/A,#N/A,TRUE,"CIN-CS";#N/A,#N/A,TRUE,"Invest In Unconsol Subs"}</definedName>
    <definedName name="dkdkdk_1" hidden="1">{#N/A,#N/A,TRUE,"CIN-11";#N/A,#N/A,TRUE,"CIN-13";#N/A,#N/A,TRUE,"CIN-14";#N/A,#N/A,TRUE,"CIN-16";#N/A,#N/A,TRUE,"CIN-17";#N/A,#N/A,TRUE,"CIN-18";#N/A,#N/A,TRUE,"CIN Earnings To Fixed Charges";#N/A,#N/A,TRUE,"CIN Financial Ratios";#N/A,#N/A,TRUE,"CIN-IS";#N/A,#N/A,TRUE,"CIN-BS";#N/A,#N/A,TRUE,"CIN-CS";#N/A,#N/A,TRUE,"Invest In Unconsol Subs"}</definedName>
    <definedName name="dsag" localSheetId="0" hidden="1">{#N/A,#N/A,FALSE,"Budget";#N/A,#N/A,FALSE,"Balance Sheet";#N/A,#N/A,FALSE,"Cash Flow"}</definedName>
    <definedName name="dsag" hidden="1">{#N/A,#N/A,FALSE,"Budget";#N/A,#N/A,FALSE,"Balance Sheet";#N/A,#N/A,FALSE,"Cash Flow"}</definedName>
    <definedName name="dsag_1" localSheetId="0" hidden="1">{#N/A,#N/A,FALSE,"Budget";#N/A,#N/A,FALSE,"Balance Sheet";#N/A,#N/A,FALSE,"Cash Flow"}</definedName>
    <definedName name="dsag_1" hidden="1">{#N/A,#N/A,FALSE,"Budget";#N/A,#N/A,FALSE,"Balance Sheet";#N/A,#N/A,FALSE,"Cash Flow"}</definedName>
    <definedName name="End_Bal" localSheetId="0" hidden="1">#REF!</definedName>
    <definedName name="End_Bal" hidden="1">#REF!</definedName>
    <definedName name="ev.Calculation" hidden="1">-4135</definedName>
    <definedName name="ev.Initialized" hidden="1">FALSE</definedName>
    <definedName name="EV__LASTREFTIME__" hidden="1">38679.5503587963</definedName>
    <definedName name="f" localSheetId="0" hidden="1">{#N/A,#N/A,FALSE,"changes";#N/A,#N/A,FALSE,"Assumptions";"view1",#N/A,FALSE,"BE Analysis";"view2",#N/A,FALSE,"BE Analysis";#N/A,#N/A,FALSE,"DCF Calculation - Scenario 1";"Dollar",#N/A,FALSE,"Consolidated - Scenario 1";"CS",#N/A,FALSE,"Consolidated - Scenario 1"}</definedName>
    <definedName name="f" hidden="1">{#N/A,#N/A,FALSE,"changes";#N/A,#N/A,FALSE,"Assumptions";"view1",#N/A,FALSE,"BE Analysis";"view2",#N/A,FALSE,"BE Analysis";#N/A,#N/A,FALSE,"DCF Calculation - Scenario 1";"Dollar",#N/A,FALSE,"Consolidated - Scenario 1";"CS",#N/A,FALSE,"Consolidated - Scenario 1"}</definedName>
    <definedName name="f_1" localSheetId="0" hidden="1">{#N/A,#N/A,FALSE,"changes";#N/A,#N/A,FALSE,"Assumptions";"view1",#N/A,FALSE,"BE Analysis";"view2",#N/A,FALSE,"BE Analysis";#N/A,#N/A,FALSE,"DCF Calculation - Scenario 1";"Dollar",#N/A,FALSE,"Consolidated - Scenario 1";"CS",#N/A,FALSE,"Consolidated - Scenario 1"}</definedName>
    <definedName name="f_1" hidden="1">{#N/A,#N/A,FALSE,"changes";#N/A,#N/A,FALSE,"Assumptions";"view1",#N/A,FALSE,"BE Analysis";"view2",#N/A,FALSE,"BE Analysis";#N/A,#N/A,FALSE,"DCF Calculation - Scenario 1";"Dollar",#N/A,FALSE,"Consolidated - Scenario 1";"CS",#N/A,FALSE,"Consolidated - Scenario 1"}</definedName>
    <definedName name="finance" localSheetId="0"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nance_1" localSheetId="0" hidden="1">{#N/A,#N/A,TRUE,"CIN-11";#N/A,#N/A,TRUE,"CIN-13";#N/A,#N/A,TRUE,"CIN-14";#N/A,#N/A,TRUE,"CIN-16";#N/A,#N/A,TRUE,"CIN-17";#N/A,#N/A,TRUE,"CIN-18";#N/A,#N/A,TRUE,"CIN Earnings To Fixed Charges";#N/A,#N/A,TRUE,"CIN Financial Ratios";#N/A,#N/A,TRUE,"CIN-IS";#N/A,#N/A,TRUE,"CIN-BS";#N/A,#N/A,TRUE,"CIN-CS";#N/A,#N/A,TRUE,"Invest In Unconsol Subs"}</definedName>
    <definedName name="finance_1" hidden="1">{#N/A,#N/A,TRUE,"CIN-11";#N/A,#N/A,TRUE,"CIN-13";#N/A,#N/A,TRUE,"CIN-14";#N/A,#N/A,TRUE,"CIN-16";#N/A,#N/A,TRUE,"CIN-17";#N/A,#N/A,TRUE,"CIN-18";#N/A,#N/A,TRUE,"CIN Earnings To Fixed Charges";#N/A,#N/A,TRUE,"CIN Financial Ratios";#N/A,#N/A,TRUE,"CIN-IS";#N/A,#N/A,TRUE,"CIN-BS";#N/A,#N/A,TRUE,"CIN-CS";#N/A,#N/A,TRUE,"Invest In Unconsol Subs"}</definedName>
    <definedName name="frf" localSheetId="0" hidden="1">{#N/A,#N/A,FALSE,"RECAP";#N/A,#N/A,FALSE,"CW_B";#N/A,#N/A,FALSE,"CW_M";#N/A,#N/A,FALSE,"CW_E";#N/A,#N/A,FALSE,"CW_F";#N/A,#N/A,FALSE,"FC_B";#N/A,#N/A,FALSE,"FC_M";#N/A,#N/A,FALSE,"FC_E";#N/A,#N/A,FALSE,"FC_F";#N/A,#N/A,FALSE,"CS"}</definedName>
    <definedName name="frf" hidden="1">{#N/A,#N/A,FALSE,"RECAP";#N/A,#N/A,FALSE,"CW_B";#N/A,#N/A,FALSE,"CW_M";#N/A,#N/A,FALSE,"CW_E";#N/A,#N/A,FALSE,"CW_F";#N/A,#N/A,FALSE,"FC_B";#N/A,#N/A,FALSE,"FC_M";#N/A,#N/A,FALSE,"FC_E";#N/A,#N/A,FALSE,"FC_F";#N/A,#N/A,FALSE,"CS"}</definedName>
    <definedName name="FT" localSheetId="0" hidden="1">{#N/A,#N/A,FALSE,"Detail";#N/A,#N/A,FALSE,"10019";#N/A,#N/A,FALSE,"10001 JE";#N/A,#N/A,FALSE,"10004 JE";#N/A,#N/A,FALSE,"10014 JE";#N/A,#N/A,FALSE,"10017 JE";#N/A,#N/A,FALSE,"66101 JE";#N/A,#N/A,FALSE,"21001 JE";#N/A,#N/A,FALSE,"21002 JE";#N/A,#N/A,FALSE,"21003 JE";#N/A,#N/A,FALSE,"21004 JE";#N/A,#N/A,FALSE,"66001 JE"}</definedName>
    <definedName name="FT" hidden="1">{#N/A,#N/A,FALSE,"Detail";#N/A,#N/A,FALSE,"10019";#N/A,#N/A,FALSE,"10001 JE";#N/A,#N/A,FALSE,"10004 JE";#N/A,#N/A,FALSE,"10014 JE";#N/A,#N/A,FALSE,"10017 JE";#N/A,#N/A,FALSE,"66101 JE";#N/A,#N/A,FALSE,"21001 JE";#N/A,#N/A,FALSE,"21002 JE";#N/A,#N/A,FALSE,"21003 JE";#N/A,#N/A,FALSE,"21004 JE";#N/A,#N/A,FALSE,"66001 JE"}</definedName>
    <definedName name="fuelco_wrn.test1." localSheetId="0" hidden="1">{"Income Statement",#N/A,FALSE,"CFMODEL";"Balance Sheet",#N/A,FALSE,"CFMODEL"}</definedName>
    <definedName name="fuelco_wrn.test1." hidden="1">{"Income Statement",#N/A,FALSE,"CFMODEL";"Balance Sheet",#N/A,FALSE,"CFMODEL"}</definedName>
    <definedName name="fuelco_wrn.test1._1" localSheetId="0" hidden="1">{"Income Statement",#N/A,FALSE,"CFMODEL";"Balance Sheet",#N/A,FALSE,"CFMODEL"}</definedName>
    <definedName name="fuelco_wrn.test1._1" hidden="1">{"Income Statement",#N/A,FALSE,"CFMODEL";"Balance Sheet",#N/A,FALSE,"CFMODEL"}</definedName>
    <definedName name="fuelco_wrn.test2." localSheetId="0" hidden="1">{"SourcesUses",#N/A,TRUE,"CFMODEL";"TransOverview",#N/A,TRUE,"CFMODEL"}</definedName>
    <definedName name="fuelco_wrn.test2." hidden="1">{"SourcesUses",#N/A,TRUE,"CFMODEL";"TransOverview",#N/A,TRUE,"CFMODEL"}</definedName>
    <definedName name="fuelco_wrn.test2._1" localSheetId="0" hidden="1">{"SourcesUses",#N/A,TRUE,"CFMODEL";"TransOverview",#N/A,TRUE,"CFMODEL"}</definedName>
    <definedName name="fuelco_wrn.test2._1" hidden="1">{"SourcesUses",#N/A,TRUE,"CFMODEL";"TransOverview",#N/A,TRUE,"CFMODEL"}</definedName>
    <definedName name="fuelco_wrn.test3." localSheetId="0" hidden="1">{"SourcesUses",#N/A,TRUE,#N/A;"TransOverview",#N/A,TRUE,"CFMODEL"}</definedName>
    <definedName name="fuelco_wrn.test3." hidden="1">{"SourcesUses",#N/A,TRUE,#N/A;"TransOverview",#N/A,TRUE,"CFMODEL"}</definedName>
    <definedName name="fuelco_wrn.test3._1" localSheetId="0" hidden="1">{"SourcesUses",#N/A,TRUE,#N/A;"TransOverview",#N/A,TRUE,"CFMODEL"}</definedName>
    <definedName name="fuelco_wrn.test3._1" hidden="1">{"SourcesUses",#N/A,TRUE,#N/A;"TransOverview",#N/A,TRUE,"CFMODEL"}</definedName>
    <definedName name="fuelco_wrn.test4." localSheetId="0" hidden="1">{"SourcesUses",#N/A,TRUE,"FundsFlow";"TransOverview",#N/A,TRUE,"FundsFlow"}</definedName>
    <definedName name="fuelco_wrn.test4." hidden="1">{"SourcesUses",#N/A,TRUE,"FundsFlow";"TransOverview",#N/A,TRUE,"FundsFlow"}</definedName>
    <definedName name="fuelco_wrn.test4._1" localSheetId="0" hidden="1">{"SourcesUses",#N/A,TRUE,"FundsFlow";"TransOverview",#N/A,TRUE,"FundsFlow"}</definedName>
    <definedName name="fuelco_wrn.test4._1" hidden="1">{"SourcesUses",#N/A,TRUE,"FundsFlow";"TransOverview",#N/A,TRUE,"FundsFlow"}</definedName>
    <definedName name="gilb.wrn.test2." localSheetId="0" hidden="1">{"SourcesUses",#N/A,TRUE,"CFMODEL";"TransOverview",#N/A,TRUE,"CFMODEL"}</definedName>
    <definedName name="gilb.wrn.test2." hidden="1">{"SourcesUses",#N/A,TRUE,"CFMODEL";"TransOverview",#N/A,TRUE,"CFMODEL"}</definedName>
    <definedName name="gilb.wrn.test2._1" localSheetId="0" hidden="1">{"SourcesUses",#N/A,TRUE,"CFMODEL";"TransOverview",#N/A,TRUE,"CFMODEL"}</definedName>
    <definedName name="gilb.wrn.test2._1" hidden="1">{"SourcesUses",#N/A,TRUE,"CFMODEL";"TransOverview",#N/A,TRUE,"CFMODEL"}</definedName>
    <definedName name="gilb.wrn.test3." localSheetId="0" hidden="1">{"SourcesUses",#N/A,TRUE,#N/A;"TransOverview",#N/A,TRUE,"CFMODEL"}</definedName>
    <definedName name="gilb.wrn.test3." hidden="1">{"SourcesUses",#N/A,TRUE,#N/A;"TransOverview",#N/A,TRUE,"CFMODEL"}</definedName>
    <definedName name="gilb.wrn.test3._1" localSheetId="0" hidden="1">{"SourcesUses",#N/A,TRUE,#N/A;"TransOverview",#N/A,TRUE,"CFMODEL"}</definedName>
    <definedName name="gilb.wrn.test3._1" hidden="1">{"SourcesUses",#N/A,TRUE,#N/A;"TransOverview",#N/A,TRUE,"CFMODEL"}</definedName>
    <definedName name="gilb.wrn.test4." localSheetId="0" hidden="1">{"SourcesUses",#N/A,TRUE,"FundsFlow";"TransOverview",#N/A,TRUE,"FundsFlow"}</definedName>
    <definedName name="gilb.wrn.test4." hidden="1">{"SourcesUses",#N/A,TRUE,"FundsFlow";"TransOverview",#N/A,TRUE,"FundsFlow"}</definedName>
    <definedName name="gilb.wrn.test4._1" localSheetId="0" hidden="1">{"SourcesUses",#N/A,TRUE,"FundsFlow";"TransOverview",#N/A,TRUE,"FundsFlow"}</definedName>
    <definedName name="gilb.wrn.test4._1" hidden="1">{"SourcesUses",#N/A,TRUE,"FundsFlow";"TransOverview",#N/A,TRUE,"FundsFlow"}</definedName>
    <definedName name="gilb_wrn.test1" localSheetId="0" hidden="1">{"Income Statement",#N/A,FALSE,"CFMODEL";"Balance Sheet",#N/A,FALSE,"CFMODEL"}</definedName>
    <definedName name="gilb_wrn.test1" hidden="1">{"Income Statement",#N/A,FALSE,"CFMODEL";"Balance Sheet",#N/A,FALSE,"CFMODEL"}</definedName>
    <definedName name="gilb_wrn.test1_1" localSheetId="0" hidden="1">{"Income Statement",#N/A,FALSE,"CFMODEL";"Balance Sheet",#N/A,FALSE,"CFMODEL"}</definedName>
    <definedName name="gilb_wrn.test1_1" hidden="1">{"Income Statement",#N/A,FALSE,"CFMODEL";"Balance Sheet",#N/A,FALSE,"CFMODEL"}</definedName>
    <definedName name="Header_Row" localSheetId="0" hidden="1">ROW(#REF!)</definedName>
    <definedName name="Header_Row" hidden="1">ROW(#REF!)</definedName>
    <definedName name="HTML_CodePage" hidden="1">1252</definedName>
    <definedName name="HTML_Control" localSheetId="0" hidden="1">{"'Chart of Accounts'!$A$1:$C$796"}</definedName>
    <definedName name="HTML_Control" hidden="1">{"'Chart of Accounts'!$A$1:$C$796"}</definedName>
    <definedName name="HTML_Control_1" localSheetId="0" hidden="1">{"'Chart of Accounts'!$A$1:$C$796"}</definedName>
    <definedName name="HTML_Control_1" hidden="1">{"'Chart of Accounts'!$A$1:$C$796"}</definedName>
    <definedName name="HTML_Description" hidden="1">""</definedName>
    <definedName name="HTML_Email" hidden="1">"brownell@kaz.com"</definedName>
    <definedName name="HTML_Header" hidden="1">"Chart of Accounts"</definedName>
    <definedName name="HTML_LastUpdate" hidden="1">"10/12/99"</definedName>
    <definedName name="HTML_LineAfter" hidden="1">FALSE</definedName>
    <definedName name="HTML_LineBefore" hidden="1">FALSE</definedName>
    <definedName name="HTML_Name" hidden="1">"Dave Brownell"</definedName>
    <definedName name="HTML_OBDlg2" hidden="1">TRUE</definedName>
    <definedName name="HTML_OBDlg4" hidden="1">TRUE</definedName>
    <definedName name="HTML_OS" hidden="1">0</definedName>
    <definedName name="HTML_PathFile" hidden="1">"C:\FILES\Data\Ledger\MyHTML.htm"</definedName>
    <definedName name="HTML_Title" hidden="1">"ChartofAccounts"</definedName>
    <definedName name="HTMLControl" localSheetId="0" hidden="1">{"'Edit'!$A$1:$V$2277"}</definedName>
    <definedName name="HTMLControl" hidden="1">{"'Edit'!$A$1:$V$2277"}</definedName>
    <definedName name="Interest_Rate" localSheetId="0" hidden="1">#REF!</definedName>
    <definedName name="Interest_Rate" hidden="1">#REF!</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IZED_INTEREST" hidden="1">"c2076"</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"c368"</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"c373"</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"c84"</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UEL" hidden="1">"c449"</definedName>
    <definedName name="IQ_FULL_TIME" hidden="1">"c450"</definedName>
    <definedName name="IQ_FWD" hidden="1">"LTM"</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 hidden="1">"1"</definedName>
    <definedName name="IQ_LATESTKFR" hidden="1">"50"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DATE" hidden="1">"IQ_LTM_DATE"</definedName>
    <definedName name="IQ_LTM_REVENUE_OVER_EMPLOYEES" hidden="1">"c1304"</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"IQ_NET_INC_GROWTH_1"</definedName>
    <definedName name="IQ_NET_INC_GROWTH_2" hidden="1">"IQ_NET_INC_GROWTH_2"</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OWNERSHIP" hidden="1">"c2160"</definedName>
    <definedName name="IQ_PART_TIME" hidden="1">"c1024"</definedName>
    <definedName name="IQ_PAY_ACCRUED" hidden="1">"c8"</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"c1026"</definedName>
    <definedName name="IQ_PRICE_OVER_EPS_EST" hidden="1">"IQ_PRICE_OVER_EPS_EST"</definedName>
    <definedName name="IQ_PRICE_OVER_EPS_EST_1" hidden="1">"IQ_PRICE_OVER_EPS_EST_1"</definedName>
    <definedName name="IQ_PRICE_OVER_LTM_EPS" hidden="1">"c1029"</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STDDEV_EST" hidden="1">"c1124"</definedName>
    <definedName name="IQ_REV_UTI" hidden="1">"c1125"</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39031.6089236111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SPECIAL" hidden="1">"c1618"</definedName>
    <definedName name="IQ_TOTAL_ST_BORROW" hidden="1">"c1177"</definedName>
    <definedName name="IQ_TOTAL_SUBS" hidden="1">"c2119"</definedName>
    <definedName name="IQ_TOTAL_UNUSUAL" hidden="1">"c1508"</definedName>
    <definedName name="IQ_TRADE_AR" hidden="1">"c40"</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W" hidden="1">"c2163"</definedName>
    <definedName name="IQ_YTW_DATE" hidden="1">"c2164"</definedName>
    <definedName name="IQ_YTW_DATE_TYPE" hidden="1">"c2165"</definedName>
    <definedName name="IQ_Z_SCORE" hidden="1">"c1339"</definedName>
    <definedName name="Jane" localSheetId="0" hidden="1">{#N/A,#N/A,FALSE,"Expenditures";#N/A,#N/A,FALSE,"Property Placed In-Service";#N/A,#N/A,FALSE,"Removals";#N/A,#N/A,FALSE,"Retirements";#N/A,#N/A,FALSE,"CWIP Balances";#N/A,#N/A,FALSE,"CWIP_Expend_Ratios";#N/A,#N/A,FALSE,"CWIP_Yr_End"}</definedName>
    <definedName name="Jane" hidden="1">{#N/A,#N/A,FALSE,"Expenditures";#N/A,#N/A,FALSE,"Property Placed In-Service";#N/A,#N/A,FALSE,"Removals";#N/A,#N/A,FALSE,"Retirements";#N/A,#N/A,FALSE,"CWIP Balances";#N/A,#N/A,FALSE,"CWIP_Expend_Ratios";#N/A,#N/A,FALSE,"CWIP_Yr_End"}</definedName>
    <definedName name="Jane_1" localSheetId="0" hidden="1">{#N/A,#N/A,FALSE,"Expenditures";#N/A,#N/A,FALSE,"Property Placed In-Service";#N/A,#N/A,FALSE,"Removals";#N/A,#N/A,FALSE,"Retirements";#N/A,#N/A,FALSE,"CWIP Balances";#N/A,#N/A,FALSE,"CWIP_Expend_Ratios";#N/A,#N/A,FALSE,"CWIP_Yr_End"}</definedName>
    <definedName name="Jane_1" hidden="1">{#N/A,#N/A,FALSE,"Expenditures";#N/A,#N/A,FALSE,"Property Placed In-Service";#N/A,#N/A,FALSE,"Removals";#N/A,#N/A,FALSE,"Retirements";#N/A,#N/A,FALSE,"CWIP Balances";#N/A,#N/A,FALSE,"CWIP_Expend_Ratios";#N/A,#N/A,FALSE,"CWIP_Yr_End"}</definedName>
    <definedName name="Jane_1_1" localSheetId="0" hidden="1">{#N/A,#N/A,FALSE,"Expenditures";#N/A,#N/A,FALSE,"Property Placed In-Service";#N/A,#N/A,FALSE,"Removals";#N/A,#N/A,FALSE,"Retirements";#N/A,#N/A,FALSE,"CWIP Balances";#N/A,#N/A,FALSE,"CWIP_Expend_Ratios";#N/A,#N/A,FALSE,"CWIP_Yr_End"}</definedName>
    <definedName name="Jane_1_1" hidden="1">{#N/A,#N/A,FALSE,"Expenditures";#N/A,#N/A,FALSE,"Property Placed In-Service";#N/A,#N/A,FALSE,"Removals";#N/A,#N/A,FALSE,"Retirements";#N/A,#N/A,FALSE,"CWIP Balances";#N/A,#N/A,FALSE,"CWIP_Expend_Ratios";#N/A,#N/A,FALSE,"CWIP_Yr_End"}</definedName>
    <definedName name="Jane_1_2" localSheetId="0" hidden="1">{#N/A,#N/A,FALSE,"Expenditures";#N/A,#N/A,FALSE,"Property Placed In-Service";#N/A,#N/A,FALSE,"Removals";#N/A,#N/A,FALSE,"Retirements";#N/A,#N/A,FALSE,"CWIP Balances";#N/A,#N/A,FALSE,"CWIP_Expend_Ratios";#N/A,#N/A,FALSE,"CWIP_Yr_End"}</definedName>
    <definedName name="Jane_1_2" hidden="1">{#N/A,#N/A,FALSE,"Expenditures";#N/A,#N/A,FALSE,"Property Placed In-Service";#N/A,#N/A,FALSE,"Removals";#N/A,#N/A,FALSE,"Retirements";#N/A,#N/A,FALSE,"CWIP Balances";#N/A,#N/A,FALSE,"CWIP_Expend_Ratios";#N/A,#N/A,FALSE,"CWIP_Yr_End"}</definedName>
    <definedName name="Jane_1_3" localSheetId="0" hidden="1">{#N/A,#N/A,FALSE,"Expenditures";#N/A,#N/A,FALSE,"Property Placed In-Service";#N/A,#N/A,FALSE,"Removals";#N/A,#N/A,FALSE,"Retirements";#N/A,#N/A,FALSE,"CWIP Balances";#N/A,#N/A,FALSE,"CWIP_Expend_Ratios";#N/A,#N/A,FALSE,"CWIP_Yr_End"}</definedName>
    <definedName name="Jane_1_3" hidden="1">{#N/A,#N/A,FALSE,"Expenditures";#N/A,#N/A,FALSE,"Property Placed In-Service";#N/A,#N/A,FALSE,"Removals";#N/A,#N/A,FALSE,"Retirements";#N/A,#N/A,FALSE,"CWIP Balances";#N/A,#N/A,FALSE,"CWIP_Expend_Ratios";#N/A,#N/A,FALSE,"CWIP_Yr_End"}</definedName>
    <definedName name="Jane_2" localSheetId="0" hidden="1">{#N/A,#N/A,FALSE,"Expenditures";#N/A,#N/A,FALSE,"Property Placed In-Service";#N/A,#N/A,FALSE,"Removals";#N/A,#N/A,FALSE,"Retirements";#N/A,#N/A,FALSE,"CWIP Balances";#N/A,#N/A,FALSE,"CWIP_Expend_Ratios";#N/A,#N/A,FALSE,"CWIP_Yr_End"}</definedName>
    <definedName name="Jane_2" hidden="1">{#N/A,#N/A,FALSE,"Expenditures";#N/A,#N/A,FALSE,"Property Placed In-Service";#N/A,#N/A,FALSE,"Removals";#N/A,#N/A,FALSE,"Retirements";#N/A,#N/A,FALSE,"CWIP Balances";#N/A,#N/A,FALSE,"CWIP_Expend_Ratios";#N/A,#N/A,FALSE,"CWIP_Yr_End"}</definedName>
    <definedName name="Jane_2_1" localSheetId="0" hidden="1">{#N/A,#N/A,FALSE,"Expenditures";#N/A,#N/A,FALSE,"Property Placed In-Service";#N/A,#N/A,FALSE,"Removals";#N/A,#N/A,FALSE,"Retirements";#N/A,#N/A,FALSE,"CWIP Balances";#N/A,#N/A,FALSE,"CWIP_Expend_Ratios";#N/A,#N/A,FALSE,"CWIP_Yr_End"}</definedName>
    <definedName name="Jane_2_1" hidden="1">{#N/A,#N/A,FALSE,"Expenditures";#N/A,#N/A,FALSE,"Property Placed In-Service";#N/A,#N/A,FALSE,"Removals";#N/A,#N/A,FALSE,"Retirements";#N/A,#N/A,FALSE,"CWIP Balances";#N/A,#N/A,FALSE,"CWIP_Expend_Ratios";#N/A,#N/A,FALSE,"CWIP_Yr_End"}</definedName>
    <definedName name="Jane_2_2" localSheetId="0" hidden="1">{#N/A,#N/A,FALSE,"Expenditures";#N/A,#N/A,FALSE,"Property Placed In-Service";#N/A,#N/A,FALSE,"Removals";#N/A,#N/A,FALSE,"Retirements";#N/A,#N/A,FALSE,"CWIP Balances";#N/A,#N/A,FALSE,"CWIP_Expend_Ratios";#N/A,#N/A,FALSE,"CWIP_Yr_End"}</definedName>
    <definedName name="Jane_2_2" hidden="1">{#N/A,#N/A,FALSE,"Expenditures";#N/A,#N/A,FALSE,"Property Placed In-Service";#N/A,#N/A,FALSE,"Removals";#N/A,#N/A,FALSE,"Retirements";#N/A,#N/A,FALSE,"CWIP Balances";#N/A,#N/A,FALSE,"CWIP_Expend_Ratios";#N/A,#N/A,FALSE,"CWIP_Yr_End"}</definedName>
    <definedName name="Jane_2_3" localSheetId="0" hidden="1">{#N/A,#N/A,FALSE,"Expenditures";#N/A,#N/A,FALSE,"Property Placed In-Service";#N/A,#N/A,FALSE,"Removals";#N/A,#N/A,FALSE,"Retirements";#N/A,#N/A,FALSE,"CWIP Balances";#N/A,#N/A,FALSE,"CWIP_Expend_Ratios";#N/A,#N/A,FALSE,"CWIP_Yr_End"}</definedName>
    <definedName name="Jane_2_3" hidden="1">{#N/A,#N/A,FALSE,"Expenditures";#N/A,#N/A,FALSE,"Property Placed In-Service";#N/A,#N/A,FALSE,"Removals";#N/A,#N/A,FALSE,"Retirements";#N/A,#N/A,FALSE,"CWIP Balances";#N/A,#N/A,FALSE,"CWIP_Expend_Ratios";#N/A,#N/A,FALSE,"CWIP_Yr_End"}</definedName>
    <definedName name="Jane_3" localSheetId="0" hidden="1">{#N/A,#N/A,FALSE,"Expenditures";#N/A,#N/A,FALSE,"Property Placed In-Service";#N/A,#N/A,FALSE,"Removals";#N/A,#N/A,FALSE,"Retirements";#N/A,#N/A,FALSE,"CWIP Balances";#N/A,#N/A,FALSE,"CWIP_Expend_Ratios";#N/A,#N/A,FALSE,"CWIP_Yr_End"}</definedName>
    <definedName name="Jane_3" hidden="1">{#N/A,#N/A,FALSE,"Expenditures";#N/A,#N/A,FALSE,"Property Placed In-Service";#N/A,#N/A,FALSE,"Removals";#N/A,#N/A,FALSE,"Retirements";#N/A,#N/A,FALSE,"CWIP Balances";#N/A,#N/A,FALSE,"CWIP_Expend_Ratios";#N/A,#N/A,FALSE,"CWIP_Yr_End"}</definedName>
    <definedName name="Jane_3_1" localSheetId="0" hidden="1">{#N/A,#N/A,FALSE,"Expenditures";#N/A,#N/A,FALSE,"Property Placed In-Service";#N/A,#N/A,FALSE,"Removals";#N/A,#N/A,FALSE,"Retirements";#N/A,#N/A,FALSE,"CWIP Balances";#N/A,#N/A,FALSE,"CWIP_Expend_Ratios";#N/A,#N/A,FALSE,"CWIP_Yr_End"}</definedName>
    <definedName name="Jane_3_1" hidden="1">{#N/A,#N/A,FALSE,"Expenditures";#N/A,#N/A,FALSE,"Property Placed In-Service";#N/A,#N/A,FALSE,"Removals";#N/A,#N/A,FALSE,"Retirements";#N/A,#N/A,FALSE,"CWIP Balances";#N/A,#N/A,FALSE,"CWIP_Expend_Ratios";#N/A,#N/A,FALSE,"CWIP_Yr_End"}</definedName>
    <definedName name="Jane_3_2" localSheetId="0" hidden="1">{#N/A,#N/A,FALSE,"Expenditures";#N/A,#N/A,FALSE,"Property Placed In-Service";#N/A,#N/A,FALSE,"Removals";#N/A,#N/A,FALSE,"Retirements";#N/A,#N/A,FALSE,"CWIP Balances";#N/A,#N/A,FALSE,"CWIP_Expend_Ratios";#N/A,#N/A,FALSE,"CWIP_Yr_End"}</definedName>
    <definedName name="Jane_3_2" hidden="1">{#N/A,#N/A,FALSE,"Expenditures";#N/A,#N/A,FALSE,"Property Placed In-Service";#N/A,#N/A,FALSE,"Removals";#N/A,#N/A,FALSE,"Retirements";#N/A,#N/A,FALSE,"CWIP Balances";#N/A,#N/A,FALSE,"CWIP_Expend_Ratios";#N/A,#N/A,FALSE,"CWIP_Yr_End"}</definedName>
    <definedName name="Jane_3_3" localSheetId="0" hidden="1">{#N/A,#N/A,FALSE,"Expenditures";#N/A,#N/A,FALSE,"Property Placed In-Service";#N/A,#N/A,FALSE,"Removals";#N/A,#N/A,FALSE,"Retirements";#N/A,#N/A,FALSE,"CWIP Balances";#N/A,#N/A,FALSE,"CWIP_Expend_Ratios";#N/A,#N/A,FALSE,"CWIP_Yr_End"}</definedName>
    <definedName name="Jane_3_3" hidden="1">{#N/A,#N/A,FALSE,"Expenditures";#N/A,#N/A,FALSE,"Property Placed In-Service";#N/A,#N/A,FALSE,"Removals";#N/A,#N/A,FALSE,"Retirements";#N/A,#N/A,FALSE,"CWIP Balances";#N/A,#N/A,FALSE,"CWIP_Expend_Ratios";#N/A,#N/A,FALSE,"CWIP_Yr_End"}</definedName>
    <definedName name="Jane_4" localSheetId="0" hidden="1">{#N/A,#N/A,FALSE,"Expenditures";#N/A,#N/A,FALSE,"Property Placed In-Service";#N/A,#N/A,FALSE,"Removals";#N/A,#N/A,FALSE,"Retirements";#N/A,#N/A,FALSE,"CWIP Balances";#N/A,#N/A,FALSE,"CWIP_Expend_Ratios";#N/A,#N/A,FALSE,"CWIP_Yr_End"}</definedName>
    <definedName name="Jane_4" hidden="1">{#N/A,#N/A,FALSE,"Expenditures";#N/A,#N/A,FALSE,"Property Placed In-Service";#N/A,#N/A,FALSE,"Removals";#N/A,#N/A,FALSE,"Retirements";#N/A,#N/A,FALSE,"CWIP Balances";#N/A,#N/A,FALSE,"CWIP_Expend_Ratios";#N/A,#N/A,FALSE,"CWIP_Yr_End"}</definedName>
    <definedName name="Jane_4_1" localSheetId="0" hidden="1">{#N/A,#N/A,FALSE,"Expenditures";#N/A,#N/A,FALSE,"Property Placed In-Service";#N/A,#N/A,FALSE,"Removals";#N/A,#N/A,FALSE,"Retirements";#N/A,#N/A,FALSE,"CWIP Balances";#N/A,#N/A,FALSE,"CWIP_Expend_Ratios";#N/A,#N/A,FALSE,"CWIP_Yr_End"}</definedName>
    <definedName name="Jane_4_1" hidden="1">{#N/A,#N/A,FALSE,"Expenditures";#N/A,#N/A,FALSE,"Property Placed In-Service";#N/A,#N/A,FALSE,"Removals";#N/A,#N/A,FALSE,"Retirements";#N/A,#N/A,FALSE,"CWIP Balances";#N/A,#N/A,FALSE,"CWIP_Expend_Ratios";#N/A,#N/A,FALSE,"CWIP_Yr_End"}</definedName>
    <definedName name="Jane_4_2" localSheetId="0" hidden="1">{#N/A,#N/A,FALSE,"Expenditures";#N/A,#N/A,FALSE,"Property Placed In-Service";#N/A,#N/A,FALSE,"Removals";#N/A,#N/A,FALSE,"Retirements";#N/A,#N/A,FALSE,"CWIP Balances";#N/A,#N/A,FALSE,"CWIP_Expend_Ratios";#N/A,#N/A,FALSE,"CWIP_Yr_End"}</definedName>
    <definedName name="Jane_4_2" hidden="1">{#N/A,#N/A,FALSE,"Expenditures";#N/A,#N/A,FALSE,"Property Placed In-Service";#N/A,#N/A,FALSE,"Removals";#N/A,#N/A,FALSE,"Retirements";#N/A,#N/A,FALSE,"CWIP Balances";#N/A,#N/A,FALSE,"CWIP_Expend_Ratios";#N/A,#N/A,FALSE,"CWIP_Yr_End"}</definedName>
    <definedName name="Jane_4_3" localSheetId="0" hidden="1">{#N/A,#N/A,FALSE,"Expenditures";#N/A,#N/A,FALSE,"Property Placed In-Service";#N/A,#N/A,FALSE,"Removals";#N/A,#N/A,FALSE,"Retirements";#N/A,#N/A,FALSE,"CWIP Balances";#N/A,#N/A,FALSE,"CWIP_Expend_Ratios";#N/A,#N/A,FALSE,"CWIP_Yr_End"}</definedName>
    <definedName name="Jane_4_3" hidden="1">{#N/A,#N/A,FALSE,"Expenditures";#N/A,#N/A,FALSE,"Property Placed In-Service";#N/A,#N/A,FALSE,"Removals";#N/A,#N/A,FALSE,"Retirements";#N/A,#N/A,FALSE,"CWIP Balances";#N/A,#N/A,FALSE,"CWIP_Expend_Ratios";#N/A,#N/A,FALSE,"CWIP_Yr_End"}</definedName>
    <definedName name="Jane_5" localSheetId="0" hidden="1">{#N/A,#N/A,FALSE,"Expenditures";#N/A,#N/A,FALSE,"Property Placed In-Service";#N/A,#N/A,FALSE,"Removals";#N/A,#N/A,FALSE,"Retirements";#N/A,#N/A,FALSE,"CWIP Balances";#N/A,#N/A,FALSE,"CWIP_Expend_Ratios";#N/A,#N/A,FALSE,"CWIP_Yr_End"}</definedName>
    <definedName name="Jane_5" hidden="1">{#N/A,#N/A,FALSE,"Expenditures";#N/A,#N/A,FALSE,"Property Placed In-Service";#N/A,#N/A,FALSE,"Removals";#N/A,#N/A,FALSE,"Retirements";#N/A,#N/A,FALSE,"CWIP Balances";#N/A,#N/A,FALSE,"CWIP_Expend_Ratios";#N/A,#N/A,FALSE,"CWIP_Yr_End"}</definedName>
    <definedName name="Jane_5_1" localSheetId="0" hidden="1">{#N/A,#N/A,FALSE,"Expenditures";#N/A,#N/A,FALSE,"Property Placed In-Service";#N/A,#N/A,FALSE,"Removals";#N/A,#N/A,FALSE,"Retirements";#N/A,#N/A,FALSE,"CWIP Balances";#N/A,#N/A,FALSE,"CWIP_Expend_Ratios";#N/A,#N/A,FALSE,"CWIP_Yr_End"}</definedName>
    <definedName name="Jane_5_1" hidden="1">{#N/A,#N/A,FALSE,"Expenditures";#N/A,#N/A,FALSE,"Property Placed In-Service";#N/A,#N/A,FALSE,"Removals";#N/A,#N/A,FALSE,"Retirements";#N/A,#N/A,FALSE,"CWIP Balances";#N/A,#N/A,FALSE,"CWIP_Expend_Ratios";#N/A,#N/A,FALSE,"CWIP_Yr_End"}</definedName>
    <definedName name="Jane_5_2" localSheetId="0" hidden="1">{#N/A,#N/A,FALSE,"Expenditures";#N/A,#N/A,FALSE,"Property Placed In-Service";#N/A,#N/A,FALSE,"Removals";#N/A,#N/A,FALSE,"Retirements";#N/A,#N/A,FALSE,"CWIP Balances";#N/A,#N/A,FALSE,"CWIP_Expend_Ratios";#N/A,#N/A,FALSE,"CWIP_Yr_End"}</definedName>
    <definedName name="Jane_5_2" hidden="1">{#N/A,#N/A,FALSE,"Expenditures";#N/A,#N/A,FALSE,"Property Placed In-Service";#N/A,#N/A,FALSE,"Removals";#N/A,#N/A,FALSE,"Retirements";#N/A,#N/A,FALSE,"CWIP Balances";#N/A,#N/A,FALSE,"CWIP_Expend_Ratios";#N/A,#N/A,FALSE,"CWIP_Yr_End"}</definedName>
    <definedName name="Jane_5_3" localSheetId="0" hidden="1">{#N/A,#N/A,FALSE,"Expenditures";#N/A,#N/A,FALSE,"Property Placed In-Service";#N/A,#N/A,FALSE,"Removals";#N/A,#N/A,FALSE,"Retirements";#N/A,#N/A,FALSE,"CWIP Balances";#N/A,#N/A,FALSE,"CWIP_Expend_Ratios";#N/A,#N/A,FALSE,"CWIP_Yr_End"}</definedName>
    <definedName name="Jane_5_3" hidden="1">{#N/A,#N/A,FALSE,"Expenditures";#N/A,#N/A,FALSE,"Property Placed In-Service";#N/A,#N/A,FALSE,"Removals";#N/A,#N/A,FALSE,"Retirements";#N/A,#N/A,FALSE,"CWIP Balances";#N/A,#N/A,FALSE,"CWIP_Expend_Ratios";#N/A,#N/A,FALSE,"CWIP_Yr_End"}</definedName>
    <definedName name="kjjkjkj" localSheetId="0" hidden="1">{"BS Dollar",#N/A,FALSE,"BS";"BS CS",#N/A,FALSE,"BS"}</definedName>
    <definedName name="kjjkjkj" hidden="1">{"BS Dollar",#N/A,FALSE,"BS";"BS CS",#N/A,FALSE,"BS"}</definedName>
    <definedName name="kjjkjkj_1" localSheetId="0" hidden="1">{"BS Dollar",#N/A,FALSE,"BS";"BS CS",#N/A,FALSE,"BS"}</definedName>
    <definedName name="kjjkjkj_1" hidden="1">{"BS Dollar",#N/A,FALSE,"BS";"BS CS",#N/A,FALSE,"BS"}</definedName>
    <definedName name="kkk" localSheetId="0" hidden="1">{#N/A,#N/A,FALSE,"DAOCM 2차 검토"}</definedName>
    <definedName name="kkk" hidden="1">{#N/A,#N/A,FALSE,"DAOCM 2차 검토"}</definedName>
    <definedName name="kkopjopj"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imcount" hidden="1">1</definedName>
    <definedName name="ll"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oan_Amount" localSheetId="0" hidden="1">#REF!</definedName>
    <definedName name="Loan_Amount" hidden="1">#REF!</definedName>
    <definedName name="Loan_Start" localSheetId="0" hidden="1">#REF!</definedName>
    <definedName name="Loan_Start" hidden="1">#REF!</definedName>
    <definedName name="Loan_Years" localSheetId="0" hidden="1">#REF!</definedName>
    <definedName name="Loan_Years" hidden="1">#REF!</definedName>
    <definedName name="m"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ason?" localSheetId="0" hidden="1">{#N/A,#N/A,FALSE,"Data &amp; Key Results";#N/A,#N/A,FALSE,"Summary Template";#N/A,#N/A,FALSE,"Budget";#N/A,#N/A,FALSE,"Present Value Comparison";#N/A,#N/A,FALSE,"Cashflow";#N/A,#N/A,FALSE,"Income";#N/A,#N/A,FALSE,"Inputs"}</definedName>
    <definedName name="mason?" hidden="1">{#N/A,#N/A,FALSE,"Data &amp; Key Results";#N/A,#N/A,FALSE,"Summary Template";#N/A,#N/A,FALSE,"Budget";#N/A,#N/A,FALSE,"Present Value Comparison";#N/A,#N/A,FALSE,"Cashflow";#N/A,#N/A,FALSE,"Income";#N/A,#N/A,FALSE,"Inputs"}</definedName>
    <definedName name="mason?_1" localSheetId="0" hidden="1">{#N/A,#N/A,FALSE,"Data &amp; Key Results";#N/A,#N/A,FALSE,"Summary Template";#N/A,#N/A,FALSE,"Budget";#N/A,#N/A,FALSE,"Present Value Comparison";#N/A,#N/A,FALSE,"Cashflow";#N/A,#N/A,FALSE,"Income";#N/A,#N/A,FALSE,"Inputs"}</definedName>
    <definedName name="mason?_1" hidden="1">{#N/A,#N/A,FALSE,"Data &amp; Key Results";#N/A,#N/A,FALSE,"Summary Template";#N/A,#N/A,FALSE,"Budget";#N/A,#N/A,FALSE,"Present Value Comparison";#N/A,#N/A,FALSE,"Cashflow";#N/A,#N/A,FALSE,"Income";#N/A,#N/A,FALSE,"Inputs"}</definedName>
    <definedName name="mason2" localSheetId="0"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2_1" localSheetId="0" hidden="1">{#N/A,#N/A,FALSE,"Data &amp; Key Results";#N/A,#N/A,FALSE,"Summary Template";#N/A,#N/A,FALSE,"Budget";#N/A,#N/A,FALSE,"Present Value Comparison";#N/A,#N/A,FALSE,"Cashflow";#N/A,#N/A,FALSE,"Income";#N/A,#N/A,FALSE,"Inputs"}</definedName>
    <definedName name="mason2_1" hidden="1">{#N/A,#N/A,FALSE,"Data &amp; Key Results";#N/A,#N/A,FALSE,"Summary Template";#N/A,#N/A,FALSE,"Budget";#N/A,#N/A,FALSE,"Present Value Comparison";#N/A,#N/A,FALSE,"Cashflow";#N/A,#N/A,FALSE,"Income";#N/A,#N/A,FALSE,"Inputs"}</definedName>
    <definedName name="mason3" localSheetId="0"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3_1" localSheetId="0" hidden="1">{#N/A,#N/A,FALSE,"Data &amp; Key Results";#N/A,#N/A,FALSE,"Summary Template";#N/A,#N/A,FALSE,"Budget";#N/A,#N/A,FALSE,"Present Value Comparison";#N/A,#N/A,FALSE,"Cashflow";#N/A,#N/A,FALSE,"Income";#N/A,#N/A,FALSE,"Inputs"}</definedName>
    <definedName name="mason3_1" hidden="1">{#N/A,#N/A,FALSE,"Data &amp; Key Results";#N/A,#N/A,FALSE,"Summary Template";#N/A,#N/A,FALSE,"Budget";#N/A,#N/A,FALSE,"Present Value Comparison";#N/A,#N/A,FALSE,"Cashflow";#N/A,#N/A,FALSE,"Income";#N/A,#N/A,FALSE,"Inputs"}</definedName>
    <definedName name="mason4" localSheetId="0"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4_1" localSheetId="0" hidden="1">{#N/A,#N/A,FALSE,"Data &amp; Key Results";#N/A,#N/A,FALSE,"Summary Template";#N/A,#N/A,FALSE,"Budget";#N/A,#N/A,FALSE,"Present Value Comparison";#N/A,#N/A,FALSE,"Cashflow";#N/A,#N/A,FALSE,"Income";#N/A,#N/A,FALSE,"Inputs"}</definedName>
    <definedName name="mason4_1" hidden="1">{#N/A,#N/A,FALSE,"Data &amp; Key Results";#N/A,#N/A,FALSE,"Summary Template";#N/A,#N/A,FALSE,"Budget";#N/A,#N/A,FALSE,"Present Value Comparison";#N/A,#N/A,FALSE,"Cashflow";#N/A,#N/A,FALSE,"Income";#N/A,#N/A,FALSE,"Inputs"}</definedName>
    <definedName name="mason5" localSheetId="0"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5_1" localSheetId="0" hidden="1">{#N/A,#N/A,FALSE,"Data &amp; Key Results";#N/A,#N/A,FALSE,"Summary Template";#N/A,#N/A,FALSE,"Budget";#N/A,#N/A,FALSE,"Present Value Comparison";#N/A,#N/A,FALSE,"Cashflow";#N/A,#N/A,FALSE,"Income";#N/A,#N/A,FALSE,"Inputs"}</definedName>
    <definedName name="mason5_1" hidden="1">{#N/A,#N/A,FALSE,"Data &amp; Key Results";#N/A,#N/A,FALSE,"Summary Template";#N/A,#N/A,FALSE,"Budget";#N/A,#N/A,FALSE,"Present Value Comparison";#N/A,#N/A,FALSE,"Cashflow";#N/A,#N/A,FALSE,"Income";#N/A,#N/A,FALSE,"Inputs"}</definedName>
    <definedName name="masonII" localSheetId="0"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onII_1" localSheetId="0" hidden="1">{#N/A,#N/A,FALSE,"Data &amp; Key Results";#N/A,#N/A,FALSE,"Summary Template";#N/A,#N/A,FALSE,"Budget";#N/A,#N/A,FALSE,"Present Value Comparison";#N/A,#N/A,FALSE,"Cashflow";#N/A,#N/A,FALSE,"Income";#N/A,#N/A,FALSE,"Inputs"}</definedName>
    <definedName name="masonII_1" hidden="1">{#N/A,#N/A,FALSE,"Data &amp; Key Results";#N/A,#N/A,FALSE,"Summary Template";#N/A,#N/A,FALSE,"Budget";#N/A,#N/A,FALSE,"Present Value Comparison";#N/A,#N/A,FALSE,"Cashflow";#N/A,#N/A,FALSE,"Income";#N/A,#N/A,FALSE,"Inputs"}</definedName>
    <definedName name="mb_inputLocation" localSheetId="0" hidden="1">[13]Inputs!#REF!</definedName>
    <definedName name="mb_inputLocation" hidden="1">[13]Inputs!#REF!</definedName>
    <definedName name="McClain" localSheetId="0" hidden="1">{"PAGE_1",#N/A,FALSE,"MONTH"}</definedName>
    <definedName name="McClain" hidden="1">{"PAGE_1",#N/A,FALSE,"MONTH"}</definedName>
    <definedName name="MCCLAIN2" localSheetId="0" hidden="1">{"PAGE_1",#N/A,FALSE,"MONTH"}</definedName>
    <definedName name="MCCLAIN2" hidden="1">{"PAGE_1",#N/A,FALSE,"MONTH"}</definedName>
    <definedName name="Miller" localSheetId="0" hidden="1">{#N/A,#N/A,FALSE,"Expenditures";#N/A,#N/A,FALSE,"Property Placed In-Service";#N/A,#N/A,FALSE,"CWIP Balances"}</definedName>
    <definedName name="Miller" hidden="1">{#N/A,#N/A,FALSE,"Expenditures";#N/A,#N/A,FALSE,"Property Placed In-Service";#N/A,#N/A,FALSE,"CWIP Balances"}</definedName>
    <definedName name="Miller_1" localSheetId="0" hidden="1">{#N/A,#N/A,FALSE,"Expenditures";#N/A,#N/A,FALSE,"Property Placed In-Service";#N/A,#N/A,FALSE,"CWIP Balances"}</definedName>
    <definedName name="Miller_1" hidden="1">{#N/A,#N/A,FALSE,"Expenditures";#N/A,#N/A,FALSE,"Property Placed In-Service";#N/A,#N/A,FALSE,"CWIP Balances"}</definedName>
    <definedName name="Miller_1_1" localSheetId="0" hidden="1">{#N/A,#N/A,FALSE,"Expenditures";#N/A,#N/A,FALSE,"Property Placed In-Service";#N/A,#N/A,FALSE,"CWIP Balances"}</definedName>
    <definedName name="Miller_1_1" hidden="1">{#N/A,#N/A,FALSE,"Expenditures";#N/A,#N/A,FALSE,"Property Placed In-Service";#N/A,#N/A,FALSE,"CWIP Balances"}</definedName>
    <definedName name="Miller_1_2" localSheetId="0" hidden="1">{#N/A,#N/A,FALSE,"Expenditures";#N/A,#N/A,FALSE,"Property Placed In-Service";#N/A,#N/A,FALSE,"CWIP Balances"}</definedName>
    <definedName name="Miller_1_2" hidden="1">{#N/A,#N/A,FALSE,"Expenditures";#N/A,#N/A,FALSE,"Property Placed In-Service";#N/A,#N/A,FALSE,"CWIP Balances"}</definedName>
    <definedName name="Miller_1_3" localSheetId="0" hidden="1">{#N/A,#N/A,FALSE,"Expenditures";#N/A,#N/A,FALSE,"Property Placed In-Service";#N/A,#N/A,FALSE,"CWIP Balances"}</definedName>
    <definedName name="Miller_1_3" hidden="1">{#N/A,#N/A,FALSE,"Expenditures";#N/A,#N/A,FALSE,"Property Placed In-Service";#N/A,#N/A,FALSE,"CWIP Balances"}</definedName>
    <definedName name="Miller_2" localSheetId="0" hidden="1">{#N/A,#N/A,FALSE,"Expenditures";#N/A,#N/A,FALSE,"Property Placed In-Service";#N/A,#N/A,FALSE,"CWIP Balances"}</definedName>
    <definedName name="Miller_2" hidden="1">{#N/A,#N/A,FALSE,"Expenditures";#N/A,#N/A,FALSE,"Property Placed In-Service";#N/A,#N/A,FALSE,"CWIP Balances"}</definedName>
    <definedName name="Miller_2_1" localSheetId="0" hidden="1">{#N/A,#N/A,FALSE,"Expenditures";#N/A,#N/A,FALSE,"Property Placed In-Service";#N/A,#N/A,FALSE,"CWIP Balances"}</definedName>
    <definedName name="Miller_2_1" hidden="1">{#N/A,#N/A,FALSE,"Expenditures";#N/A,#N/A,FALSE,"Property Placed In-Service";#N/A,#N/A,FALSE,"CWIP Balances"}</definedName>
    <definedName name="Miller_2_2" localSheetId="0" hidden="1">{#N/A,#N/A,FALSE,"Expenditures";#N/A,#N/A,FALSE,"Property Placed In-Service";#N/A,#N/A,FALSE,"CWIP Balances"}</definedName>
    <definedName name="Miller_2_2" hidden="1">{#N/A,#N/A,FALSE,"Expenditures";#N/A,#N/A,FALSE,"Property Placed In-Service";#N/A,#N/A,FALSE,"CWIP Balances"}</definedName>
    <definedName name="Miller_2_3" localSheetId="0" hidden="1">{#N/A,#N/A,FALSE,"Expenditures";#N/A,#N/A,FALSE,"Property Placed In-Service";#N/A,#N/A,FALSE,"CWIP Balances"}</definedName>
    <definedName name="Miller_2_3" hidden="1">{#N/A,#N/A,FALSE,"Expenditures";#N/A,#N/A,FALSE,"Property Placed In-Service";#N/A,#N/A,FALSE,"CWIP Balances"}</definedName>
    <definedName name="Miller_3" localSheetId="0" hidden="1">{#N/A,#N/A,FALSE,"Expenditures";#N/A,#N/A,FALSE,"Property Placed In-Service";#N/A,#N/A,FALSE,"CWIP Balances"}</definedName>
    <definedName name="Miller_3" hidden="1">{#N/A,#N/A,FALSE,"Expenditures";#N/A,#N/A,FALSE,"Property Placed In-Service";#N/A,#N/A,FALSE,"CWIP Balances"}</definedName>
    <definedName name="Miller_3_1" localSheetId="0" hidden="1">{#N/A,#N/A,FALSE,"Expenditures";#N/A,#N/A,FALSE,"Property Placed In-Service";#N/A,#N/A,FALSE,"CWIP Balances"}</definedName>
    <definedName name="Miller_3_1" hidden="1">{#N/A,#N/A,FALSE,"Expenditures";#N/A,#N/A,FALSE,"Property Placed In-Service";#N/A,#N/A,FALSE,"CWIP Balances"}</definedName>
    <definedName name="Miller_3_2" localSheetId="0" hidden="1">{#N/A,#N/A,FALSE,"Expenditures";#N/A,#N/A,FALSE,"Property Placed In-Service";#N/A,#N/A,FALSE,"CWIP Balances"}</definedName>
    <definedName name="Miller_3_2" hidden="1">{#N/A,#N/A,FALSE,"Expenditures";#N/A,#N/A,FALSE,"Property Placed In-Service";#N/A,#N/A,FALSE,"CWIP Balances"}</definedName>
    <definedName name="Miller_3_3" localSheetId="0" hidden="1">{#N/A,#N/A,FALSE,"Expenditures";#N/A,#N/A,FALSE,"Property Placed In-Service";#N/A,#N/A,FALSE,"CWIP Balances"}</definedName>
    <definedName name="Miller_3_3" hidden="1">{#N/A,#N/A,FALSE,"Expenditures";#N/A,#N/A,FALSE,"Property Placed In-Service";#N/A,#N/A,FALSE,"CWIP Balances"}</definedName>
    <definedName name="Miller_4" localSheetId="0" hidden="1">{#N/A,#N/A,FALSE,"Expenditures";#N/A,#N/A,FALSE,"Property Placed In-Service";#N/A,#N/A,FALSE,"CWIP Balances"}</definedName>
    <definedName name="Miller_4" hidden="1">{#N/A,#N/A,FALSE,"Expenditures";#N/A,#N/A,FALSE,"Property Placed In-Service";#N/A,#N/A,FALSE,"CWIP Balances"}</definedName>
    <definedName name="Miller_4_1" localSheetId="0" hidden="1">{#N/A,#N/A,FALSE,"Expenditures";#N/A,#N/A,FALSE,"Property Placed In-Service";#N/A,#N/A,FALSE,"CWIP Balances"}</definedName>
    <definedName name="Miller_4_1" hidden="1">{#N/A,#N/A,FALSE,"Expenditures";#N/A,#N/A,FALSE,"Property Placed In-Service";#N/A,#N/A,FALSE,"CWIP Balances"}</definedName>
    <definedName name="Miller_4_2" localSheetId="0" hidden="1">{#N/A,#N/A,FALSE,"Expenditures";#N/A,#N/A,FALSE,"Property Placed In-Service";#N/A,#N/A,FALSE,"CWIP Balances"}</definedName>
    <definedName name="Miller_4_2" hidden="1">{#N/A,#N/A,FALSE,"Expenditures";#N/A,#N/A,FALSE,"Property Placed In-Service";#N/A,#N/A,FALSE,"CWIP Balances"}</definedName>
    <definedName name="Miller_4_3" localSheetId="0" hidden="1">{#N/A,#N/A,FALSE,"Expenditures";#N/A,#N/A,FALSE,"Property Placed In-Service";#N/A,#N/A,FALSE,"CWIP Balances"}</definedName>
    <definedName name="Miller_4_3" hidden="1">{#N/A,#N/A,FALSE,"Expenditures";#N/A,#N/A,FALSE,"Property Placed In-Service";#N/A,#N/A,FALSE,"CWIP Balances"}</definedName>
    <definedName name="Miller_5" localSheetId="0" hidden="1">{#N/A,#N/A,FALSE,"Expenditures";#N/A,#N/A,FALSE,"Property Placed In-Service";#N/A,#N/A,FALSE,"CWIP Balances"}</definedName>
    <definedName name="Miller_5" hidden="1">{#N/A,#N/A,FALSE,"Expenditures";#N/A,#N/A,FALSE,"Property Placed In-Service";#N/A,#N/A,FALSE,"CWIP Balances"}</definedName>
    <definedName name="Miller_5_1" localSheetId="0" hidden="1">{#N/A,#N/A,FALSE,"Expenditures";#N/A,#N/A,FALSE,"Property Placed In-Service";#N/A,#N/A,FALSE,"CWIP Balances"}</definedName>
    <definedName name="Miller_5_1" hidden="1">{#N/A,#N/A,FALSE,"Expenditures";#N/A,#N/A,FALSE,"Property Placed In-Service";#N/A,#N/A,FALSE,"CWIP Balances"}</definedName>
    <definedName name="Miller_5_2" localSheetId="0" hidden="1">{#N/A,#N/A,FALSE,"Expenditures";#N/A,#N/A,FALSE,"Property Placed In-Service";#N/A,#N/A,FALSE,"CWIP Balances"}</definedName>
    <definedName name="Miller_5_2" hidden="1">{#N/A,#N/A,FALSE,"Expenditures";#N/A,#N/A,FALSE,"Property Placed In-Service";#N/A,#N/A,FALSE,"CWIP Balances"}</definedName>
    <definedName name="Miller_5_3" localSheetId="0" hidden="1">{#N/A,#N/A,FALSE,"Expenditures";#N/A,#N/A,FALSE,"Property Placed In-Service";#N/A,#N/A,FALSE,"CWIP Balances"}</definedName>
    <definedName name="Miller_5_3" hidden="1">{#N/A,#N/A,FALSE,"Expenditures";#N/A,#N/A,FALSE,"Property Placed In-Service";#N/A,#N/A,FALSE,"CWIP Balances"}</definedName>
    <definedName name="name45" localSheetId="0" hidden="1">{#N/A,#N/A,FALSE,"DAOCM 2차 검토"}</definedName>
    <definedName name="name45" hidden="1">{#N/A,#N/A,FALSE,"DAOCM 2차 검토"}</definedName>
    <definedName name="new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K" localSheetId="0"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_1" localSheetId="0" hidden="1">{#N/A,#N/A,FALSE,"Cover";#N/A,#N/A,FALSE,"LUMI";#N/A,#N/A,FALSE,"COMD";#N/A,#N/A,FALSE,"Valuation";#N/A,#N/A,FALSE,"Assumptions";#N/A,#N/A,FALSE,"Pooling";#N/A,#N/A,FALSE,"BalanceSheet"}</definedName>
    <definedName name="OK_1" hidden="1">{#N/A,#N/A,FALSE,"Cover";#N/A,#N/A,FALSE,"LUMI";#N/A,#N/A,FALSE,"COMD";#N/A,#N/A,FALSE,"Valuation";#N/A,#N/A,FALSE,"Assumptions";#N/A,#N/A,FALSE,"Pooling";#N/A,#N/A,FALSE,"BalanceSheet"}</definedName>
    <definedName name="old.cashflow" localSheetId="0" hidden="1">{#N/A,#N/A,TRUE,"Cover";#N/A,#N/A,TRUE,"Inputs";#N/A,#N/A,TRUE,"Results";#N/A,#N/A,TRUE,"Stats";#N/A,#N/A,TRUE,"Capital Cost";#N/A,#N/A,TRUE,"Income Statement";#N/A,#N/A,TRUE,"Cash Flows";#N/A,#N/A,TRUE,"Selldown";#N/A,#N/A,TRUE,"BookDep";#N/A,#N/A,TRUE,"Cash Taxes";#N/A,#N/A,TRUE,"O&amp;M";#N/A,#N/A,TRUE,"Graphs";#N/A,#N/A,TRUE,"Assumptions"}</definedName>
    <definedName name="old.cashflow" hidden="1">{#N/A,#N/A,TRUE,"Cover";#N/A,#N/A,TRUE,"Inputs";#N/A,#N/A,TRUE,"Results";#N/A,#N/A,TRUE,"Stats";#N/A,#N/A,TRUE,"Capital Cost";#N/A,#N/A,TRUE,"Income Statement";#N/A,#N/A,TRUE,"Cash Flows";#N/A,#N/A,TRUE,"Selldown";#N/A,#N/A,TRUE,"BookDep";#N/A,#N/A,TRUE,"Cash Taxes";#N/A,#N/A,TRUE,"O&amp;M";#N/A,#N/A,TRUE,"Graphs";#N/A,#N/A,TRUE,"Assumptions"}</definedName>
    <definedName name="oo"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rde2" hidden="1">0</definedName>
    <definedName name="order2" hidden="1">0</definedName>
    <definedName name="p" localSheetId="0" hidden="1">{"contributory1",#N/A,FALSE,"Contributory Assets Detail";"contributory2",#N/A,FALSE,"Contributory Assets Detail"}</definedName>
    <definedName name="p" hidden="1">{"contributory1",#N/A,FALSE,"Contributory Assets Detail";"contributory2",#N/A,FALSE,"Contributory Assets Detail"}</definedName>
    <definedName name="p_1" localSheetId="0" hidden="1">{"contributory1",#N/A,FALSE,"Contributory Assets Detail";"contributory2",#N/A,FALSE,"Contributory Assets Detail"}</definedName>
    <definedName name="p_1" hidden="1">{"contributory1",#N/A,FALSE,"Contributory Assets Detail";"contributory2",#N/A,FALSE,"Contributory Assets Detail"}</definedName>
    <definedName name="panther_wrn.test1." localSheetId="0" hidden="1">{"Income Statement",#N/A,FALSE,"CFMODEL";"Balance Sheet",#N/A,FALSE,"CFMODEL"}</definedName>
    <definedName name="panther_wrn.test1." hidden="1">{"Income Statement",#N/A,FALSE,"CFMODEL";"Balance Sheet",#N/A,FALSE,"CFMODEL"}</definedName>
    <definedName name="panther_wrn.test1._1" localSheetId="0" hidden="1">{"Income Statement",#N/A,FALSE,"CFMODEL";"Balance Sheet",#N/A,FALSE,"CFMODEL"}</definedName>
    <definedName name="panther_wrn.test1._1" hidden="1">{"Income Statement",#N/A,FALSE,"CFMODEL";"Balance Sheet",#N/A,FALSE,"CFMODEL"}</definedName>
    <definedName name="panther_wrn.test2." localSheetId="0" hidden="1">{"SourcesUses",#N/A,TRUE,"CFMODEL";"TransOverview",#N/A,TRUE,"CFMODEL"}</definedName>
    <definedName name="panther_wrn.test2." hidden="1">{"SourcesUses",#N/A,TRUE,"CFMODEL";"TransOverview",#N/A,TRUE,"CFMODEL"}</definedName>
    <definedName name="panther_wrn.test2._1" localSheetId="0" hidden="1">{"SourcesUses",#N/A,TRUE,"CFMODEL";"TransOverview",#N/A,TRUE,"CFMODEL"}</definedName>
    <definedName name="panther_wrn.test2._1" hidden="1">{"SourcesUses",#N/A,TRUE,"CFMODEL";"TransOverview",#N/A,TRUE,"CFMODEL"}</definedName>
    <definedName name="panther_wrn.test3." localSheetId="0" hidden="1">{"SourcesUses",#N/A,TRUE,#N/A;"TransOverview",#N/A,TRUE,"CFMODEL"}</definedName>
    <definedName name="panther_wrn.test3." hidden="1">{"SourcesUses",#N/A,TRUE,#N/A;"TransOverview",#N/A,TRUE,"CFMODEL"}</definedName>
    <definedName name="panther_wrn.test3._1" localSheetId="0" hidden="1">{"SourcesUses",#N/A,TRUE,#N/A;"TransOverview",#N/A,TRUE,"CFMODEL"}</definedName>
    <definedName name="panther_wrn.test3._1" hidden="1">{"SourcesUses",#N/A,TRUE,#N/A;"TransOverview",#N/A,TRUE,"CFMODEL"}</definedName>
    <definedName name="panther_wrn.test4." localSheetId="0" hidden="1">{"SourcesUses",#N/A,TRUE,"FundsFlow";"TransOverview",#N/A,TRUE,"FundsFlow"}</definedName>
    <definedName name="panther_wrn.test4." hidden="1">{"SourcesUses",#N/A,TRUE,"FundsFlow";"TransOverview",#N/A,TRUE,"FundsFlow"}</definedName>
    <definedName name="panther_wrn.test4._1" localSheetId="0" hidden="1">{"SourcesUses",#N/A,TRUE,"FundsFlow";"TransOverview",#N/A,TRUE,"FundsFlow"}</definedName>
    <definedName name="panther_wrn.test4._1" hidden="1">{"SourcesUses",#N/A,TRUE,"FundsFlow";"TransOverview",#N/A,TRUE,"FundsFlow"}</definedName>
    <definedName name="pig_dig5" localSheetId="0" hidden="1">{#N/A,#N/A,FALSE,"T COST";#N/A,#N/A,FALSE,"COST_FH"}</definedName>
    <definedName name="pig_dig5" hidden="1">{#N/A,#N/A,FALSE,"T COST";#N/A,#N/A,FALSE,"COST_FH"}</definedName>
    <definedName name="pig_dog" localSheetId="0"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0" hidden="1">{"EXCELHLP.HLP!1802";5;10;5;10;13;13;13;8;5;5;10;14;13;13;13;13;5;10;14;13;5;10;1;2;24}</definedName>
    <definedName name="pig_dog\" hidden="1">{"EXCELHLP.HLP!1802";5;10;5;10;13;13;13;8;5;5;10;14;13;13;13;13;5;10;14;13;5;10;1;2;24}</definedName>
    <definedName name="pig_dog2" localSheetId="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0"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0" hidden="1">{#N/A,#N/A,FALSE,"SUMMARY";#N/A,#N/A,FALSE,"INPUTDATA";#N/A,#N/A,FALSE,"Condenser Performance"}</definedName>
    <definedName name="pig_dog4" hidden="1">{#N/A,#N/A,FALSE,"SUMMARY";#N/A,#N/A,FALSE,"INPUTDATA";#N/A,#N/A,FALSE,"Condenser Performance"}</definedName>
    <definedName name="pig_dog6" localSheetId="0"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0" hidden="1">{#N/A,#N/A,FALSE,"INPUTDATA";#N/A,#N/A,FALSE,"SUMMARY"}</definedName>
    <definedName name="pig_dog7" hidden="1">{#N/A,#N/A,FALSE,"INPUTDATA";#N/A,#N/A,FALSE,"SUMMARY"}</definedName>
    <definedName name="pig_dog8" localSheetId="0"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oso_wrn.test1." localSheetId="0" hidden="1">{"Income Statement",#N/A,FALSE,"CFMODEL";"Balance Sheet",#N/A,FALSE,"CFMODEL"}</definedName>
    <definedName name="poso_wrn.test1." hidden="1">{"Income Statement",#N/A,FALSE,"CFMODEL";"Balance Sheet",#N/A,FALSE,"CFMODEL"}</definedName>
    <definedName name="poso_wrn.test1._1" localSheetId="0" hidden="1">{"Income Statement",#N/A,FALSE,"CFMODEL";"Balance Sheet",#N/A,FALSE,"CFMODEL"}</definedName>
    <definedName name="poso_wrn.test1._1" hidden="1">{"Income Statement",#N/A,FALSE,"CFMODEL";"Balance Sheet",#N/A,FALSE,"CFMODEL"}</definedName>
    <definedName name="poso_wrn.test2." localSheetId="0" hidden="1">{"SourcesUses",#N/A,TRUE,"CFMODEL";"TransOverview",#N/A,TRUE,"CFMODEL"}</definedName>
    <definedName name="poso_wrn.test2." hidden="1">{"SourcesUses",#N/A,TRUE,"CFMODEL";"TransOverview",#N/A,TRUE,"CFMODEL"}</definedName>
    <definedName name="poso_wrn.test2._1" localSheetId="0" hidden="1">{"SourcesUses",#N/A,TRUE,"CFMODEL";"TransOverview",#N/A,TRUE,"CFMODEL"}</definedName>
    <definedName name="poso_wrn.test2._1" hidden="1">{"SourcesUses",#N/A,TRUE,"CFMODEL";"TransOverview",#N/A,TRUE,"CFMODEL"}</definedName>
    <definedName name="poso_wrn.test3." localSheetId="0" hidden="1">{"SourcesUses",#N/A,TRUE,#N/A;"TransOverview",#N/A,TRUE,"CFMODEL"}</definedName>
    <definedName name="poso_wrn.test3." hidden="1">{"SourcesUses",#N/A,TRUE,#N/A;"TransOverview",#N/A,TRUE,"CFMODEL"}</definedName>
    <definedName name="poso_wrn.test3._1" localSheetId="0" hidden="1">{"SourcesUses",#N/A,TRUE,#N/A;"TransOverview",#N/A,TRUE,"CFMODEL"}</definedName>
    <definedName name="poso_wrn.test3._1" hidden="1">{"SourcesUses",#N/A,TRUE,#N/A;"TransOverview",#N/A,TRUE,"CFMODEL"}</definedName>
    <definedName name="poso_wrn.test4." localSheetId="0" hidden="1">{"SourcesUses",#N/A,TRUE,"FundsFlow";"TransOverview",#N/A,TRUE,"FundsFlow"}</definedName>
    <definedName name="poso_wrn.test4." hidden="1">{"SourcesUses",#N/A,TRUE,"FundsFlow";"TransOverview",#N/A,TRUE,"FundsFlow"}</definedName>
    <definedName name="poso_wrn.test4._1" localSheetId="0" hidden="1">{"SourcesUses",#N/A,TRUE,"FundsFlow";"TransOverview",#N/A,TRUE,"FundsFlow"}</definedName>
    <definedName name="poso_wrn.test4._1" hidden="1">{"SourcesUses",#N/A,TRUE,"FundsFlow";"TransOverview",#N/A,TRUE,"FundsFlow"}</definedName>
    <definedName name="ppok"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rint" localSheetId="0">#REF!</definedName>
    <definedName name="Print">#REF!</definedName>
    <definedName name="Print_1" localSheetId="0">#REF!</definedName>
    <definedName name="Print_1">#REF!</definedName>
    <definedName name="Print_12" localSheetId="0">#REF!</definedName>
    <definedName name="Print_12">#REF!</definedName>
    <definedName name="Print_2" localSheetId="0">#REF!</definedName>
    <definedName name="Print_2">#REF!</definedName>
    <definedName name="PRINT_3" localSheetId="0">#REF!</definedName>
    <definedName name="PRINT_3">#REF!</definedName>
    <definedName name="PRINT_4" localSheetId="0">#REF!</definedName>
    <definedName name="PRINT_4">#REF!</definedName>
    <definedName name="PRINT_ADMINISTR" localSheetId="0">#REF!</definedName>
    <definedName name="PRINT_ADMINISTR">#REF!</definedName>
    <definedName name="PRINT_ALL" localSheetId="0">#REF!</definedName>
    <definedName name="PRINT_ALL">#REF!</definedName>
    <definedName name="_xlnm.Print_Area" localSheetId="1">'Appendix III'!$A$1:$M$232</definedName>
    <definedName name="_xlnm.Print_Area" localSheetId="2">'Att 1 - True-up'!$A$1:$I$23</definedName>
    <definedName name="_xlnm.Print_Area" localSheetId="13">'Att 10 - Proj Rev Req'!$A$1:$R$70</definedName>
    <definedName name="_xlnm.Print_Area" localSheetId="15">'Att 11b - ADIT Proration'!$A$1:$N$43</definedName>
    <definedName name="_xlnm.Print_Area" localSheetId="3">'Att 2 - Rate Base'!$A$1:$K$84</definedName>
    <definedName name="_xlnm.Print_Area" localSheetId="4">'Att 3 - Return on Rate Base'!$A$1:$J$50</definedName>
    <definedName name="_xlnm.Print_Area" localSheetId="5">'Att 4 - Interest on True-up'!$A$1:$I$57</definedName>
    <definedName name="_xlnm.Print_Area" localSheetId="6">'Att 5 - Interest Rate'!$A$1:$J$33</definedName>
    <definedName name="_xlnm.Print_Area" localSheetId="7">'Att 6 - Depreciation Rates'!$A$1:$G$35</definedName>
    <definedName name="_xlnm.Print_Area" localSheetId="8">'Att 7 - Prior Period Adj'!$A$1:$F$35</definedName>
    <definedName name="_xlnm.Print_Area" localSheetId="9">'Att 8 - Revenue Credits'!$A$1:$F$33</definedName>
    <definedName name="_xlnm.Print_Area" localSheetId="0">TOC!$A$1:$D$37</definedName>
    <definedName name="_xlnm.Print_Area">[14]Detail!#REF!</definedName>
    <definedName name="Print_area_M1" localSheetId="0">'[15]Income Statement'!#REF!</definedName>
    <definedName name="Print_area_M1">'[15]Income Statement'!#REF!</definedName>
    <definedName name="Print_Area_MI" localSheetId="0">#REF!</definedName>
    <definedName name="Print_Area_MI">#REF!</definedName>
    <definedName name="print_area_mi01" localSheetId="0">'[15]Income Statement'!#REF!</definedName>
    <definedName name="print_area_mi01">'[15]Income Statement'!#REF!</definedName>
    <definedName name="Print_Area_MI1" localSheetId="0">'[15]Income Statement'!#REF!</definedName>
    <definedName name="Print_Area_MI1">'[15]Income Statement'!#REF!</definedName>
    <definedName name="print_area_mi1a" localSheetId="0">'[15]Income Statement'!#REF!</definedName>
    <definedName name="print_area_mi1a">'[15]Income Statement'!#REF!</definedName>
    <definedName name="Print_area_MI2" localSheetId="0">'[15]Income Statement'!#REF!</definedName>
    <definedName name="Print_area_MI2">'[15]Income Statement'!#REF!</definedName>
    <definedName name="print_area_mi3" localSheetId="0">'[15]Income Statement'!#REF!</definedName>
    <definedName name="print_area_mi3">'[15]Income Statement'!#REF!</definedName>
    <definedName name="print_area_mia" localSheetId="0">'[15]Income Statement'!#REF!</definedName>
    <definedName name="print_area_mia">'[15]Income Statement'!#REF!</definedName>
    <definedName name="print_area_mii" localSheetId="0">'[15]Income Statement'!#REF!</definedName>
    <definedName name="print_area_mii">'[15]Income Statement'!#REF!</definedName>
    <definedName name="Print_Area_Reset">#N/A</definedName>
    <definedName name="print_areaMI1c" localSheetId="0">'[15]Income Statement'!#REF!</definedName>
    <definedName name="print_areaMI1c">'[15]Income Statement'!#REF!</definedName>
    <definedName name="PRINT_ASSUMPT" localSheetId="0">#REF!</definedName>
    <definedName name="PRINT_ASSUMPT">#REF!</definedName>
    <definedName name="PRINT_CONSTR_AN" localSheetId="0">#REF!</definedName>
    <definedName name="PRINT_CONSTR_AN">#REF!</definedName>
    <definedName name="PRINT_DEVELOPME" localSheetId="0">#REF!</definedName>
    <definedName name="PRINT_DEVELOPME">#REF!</definedName>
    <definedName name="PRINT_EXECUTIVE" localSheetId="0">#REF!</definedName>
    <definedName name="PRINT_EXECUTIVE">#REF!</definedName>
    <definedName name="PRINT_FINANCE" localSheetId="0">#REF!</definedName>
    <definedName name="PRINT_FINANCE">#REF!</definedName>
    <definedName name="Print_Hide9" localSheetId="0">#REF!</definedName>
    <definedName name="Print_Hide9">#REF!</definedName>
    <definedName name="PRINT_INTL_OPNS" localSheetId="0">#REF!</definedName>
    <definedName name="PRINT_INTL_OPNS">#REF!</definedName>
    <definedName name="PRINT_LEGAL" localSheetId="0">#REF!</definedName>
    <definedName name="PRINT_LEGAL">#REF!</definedName>
    <definedName name="Print_Macro__p" localSheetId="0">#REF!</definedName>
    <definedName name="Print_Macro__p">#REF!</definedName>
    <definedName name="qqq" localSheetId="0" hidden="1">{#N/A,#N/A,FALSE,"schA"}</definedName>
    <definedName name="qqq" hidden="1">{#N/A,#N/A,FALSE,"schA"}</definedName>
    <definedName name="qqq_1" localSheetId="0" hidden="1">{#N/A,#N/A,FALSE,"schA"}</definedName>
    <definedName name="qqq_1" hidden="1">{#N/A,#N/A,FALSE,"schA"}</definedName>
    <definedName name="qqq_1_1" localSheetId="0" hidden="1">{#N/A,#N/A,FALSE,"schA"}</definedName>
    <definedName name="qqq_1_1" hidden="1">{#N/A,#N/A,FALSE,"schA"}</definedName>
    <definedName name="qqq_1_2" localSheetId="0" hidden="1">{#N/A,#N/A,FALSE,"schA"}</definedName>
    <definedName name="qqq_1_2" hidden="1">{#N/A,#N/A,FALSE,"schA"}</definedName>
    <definedName name="qqq_1_3" localSheetId="0" hidden="1">{#N/A,#N/A,FALSE,"schA"}</definedName>
    <definedName name="qqq_1_3" hidden="1">{#N/A,#N/A,FALSE,"schA"}</definedName>
    <definedName name="qqq_2" localSheetId="0" hidden="1">{#N/A,#N/A,FALSE,"schA"}</definedName>
    <definedName name="qqq_2" hidden="1">{#N/A,#N/A,FALSE,"schA"}</definedName>
    <definedName name="qqq_2_1" localSheetId="0" hidden="1">{#N/A,#N/A,FALSE,"schA"}</definedName>
    <definedName name="qqq_2_1" hidden="1">{#N/A,#N/A,FALSE,"schA"}</definedName>
    <definedName name="qqq_2_2" localSheetId="0" hidden="1">{#N/A,#N/A,FALSE,"schA"}</definedName>
    <definedName name="qqq_2_2" hidden="1">{#N/A,#N/A,FALSE,"schA"}</definedName>
    <definedName name="qqq_2_3" localSheetId="0" hidden="1">{#N/A,#N/A,FALSE,"schA"}</definedName>
    <definedName name="qqq_2_3" hidden="1">{#N/A,#N/A,FALSE,"schA"}</definedName>
    <definedName name="qqq_3" localSheetId="0" hidden="1">{#N/A,#N/A,FALSE,"schA"}</definedName>
    <definedName name="qqq_3" hidden="1">{#N/A,#N/A,FALSE,"schA"}</definedName>
    <definedName name="qqq_3_1" localSheetId="0" hidden="1">{#N/A,#N/A,FALSE,"schA"}</definedName>
    <definedName name="qqq_3_1" hidden="1">{#N/A,#N/A,FALSE,"schA"}</definedName>
    <definedName name="qqq_3_2" localSheetId="0" hidden="1">{#N/A,#N/A,FALSE,"schA"}</definedName>
    <definedName name="qqq_3_2" hidden="1">{#N/A,#N/A,FALSE,"schA"}</definedName>
    <definedName name="qqq_3_3" localSheetId="0" hidden="1">{#N/A,#N/A,FALSE,"schA"}</definedName>
    <definedName name="qqq_3_3" hidden="1">{#N/A,#N/A,FALSE,"schA"}</definedName>
    <definedName name="qqq_4" localSheetId="0" hidden="1">{#N/A,#N/A,FALSE,"schA"}</definedName>
    <definedName name="qqq_4" hidden="1">{#N/A,#N/A,FALSE,"schA"}</definedName>
    <definedName name="qqq_4_1" localSheetId="0" hidden="1">{#N/A,#N/A,FALSE,"schA"}</definedName>
    <definedName name="qqq_4_1" hidden="1">{#N/A,#N/A,FALSE,"schA"}</definedName>
    <definedName name="qqq_4_2" localSheetId="0" hidden="1">{#N/A,#N/A,FALSE,"schA"}</definedName>
    <definedName name="qqq_4_2" hidden="1">{#N/A,#N/A,FALSE,"schA"}</definedName>
    <definedName name="qqq_4_3" localSheetId="0" hidden="1">{#N/A,#N/A,FALSE,"schA"}</definedName>
    <definedName name="qqq_4_3" hidden="1">{#N/A,#N/A,FALSE,"schA"}</definedName>
    <definedName name="qqq_5" localSheetId="0" hidden="1">{#N/A,#N/A,FALSE,"schA"}</definedName>
    <definedName name="qqq_5" hidden="1">{#N/A,#N/A,FALSE,"schA"}</definedName>
    <definedName name="qqq_5_1" localSheetId="0" hidden="1">{#N/A,#N/A,FALSE,"schA"}</definedName>
    <definedName name="qqq_5_1" hidden="1">{#N/A,#N/A,FALSE,"schA"}</definedName>
    <definedName name="qqq_5_2" localSheetId="0" hidden="1">{#N/A,#N/A,FALSE,"schA"}</definedName>
    <definedName name="qqq_5_2" hidden="1">{#N/A,#N/A,FALSE,"schA"}</definedName>
    <definedName name="qqq_5_3" localSheetId="0" hidden="1">{#N/A,#N/A,FALSE,"schA"}</definedName>
    <definedName name="qqq_5_3" hidden="1">{#N/A,#N/A,FALSE,"schA"}</definedName>
    <definedName name="QUERY1.keep_password" hidden="1">TRUE</definedName>
    <definedName name="QUERY1.query_connection" localSheetId="0" hidden="1">{"DBQ=C:\Access\Theatres.mdb;DefaultDir=C:\Access;Driver={Microsoft Access Driver (*.mdb)};DriverId=25;FIL=MS Access;ImplicitCommitSync=Yes;MaxBufferSize=512;MaxScanRows=8;PageTimeout=5;SafeTransactions=0;Threads=3;UID=admin;UserCommitSync=Yes;"}</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connection_1" localSheetId="0" hidden="1">{"DBQ=C:\Access\Theatres.mdb;DefaultDir=C:\Access;Driver={Microsoft Access Driver (*.mdb)};DriverId=25;FIL=MS Access;ImplicitCommitSync=Yes;MaxBufferSize=512;MaxScanRows=8;PageTimeout=5;SafeTransactions=0;Threads=3;UID=admin;UserCommitSync=Yes;"}</definedName>
    <definedName name="QUERY1.query_connection_1" hidden="1">{"DBQ=C:\Access\Theatres.mdb;DefaultDir=C:\Access;Driver={Microsoft Access Driver (*.mdb)};DriverId=25;FIL=MS Access;ImplicitCommitSync=Yes;MaxBufferSize=512;MaxScanRows=8;PageTimeout=5;SafeTransactions=0;Threads=3;UID=admin;UserCommitSync=Yes;"}</definedName>
    <definedName name="QUERY1.query_definition"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localSheetId="0" hidden="1">{TRUE;FALSE}</definedName>
    <definedName name="QUERY1.query_options" hidden="1">{TRUE;FALSE}</definedName>
    <definedName name="QUERY1.query_options_1" localSheetId="0" hidden="1">{TRUE;FALSE}</definedName>
    <definedName name="QUERY1.query_options_1" hidden="1">{TRUE;FALSE}</definedName>
    <definedName name="QUERY1.query_statement"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rngCopyFormulasSource" localSheetId="0" hidden="1">'[16]CIN-14'!#REF!</definedName>
    <definedName name="rngCopyFormulasSource" hidden="1">'[16]CIN-14'!#REF!</definedName>
    <definedName name="sdggdsdgg" localSheetId="0" hidden="1">{#N/A,#N/A,TRUE,"MAIN FT TERM";#N/A,#N/A,TRUE,"MCI  FT TERM ";#N/A,#N/A,TRUE,"OC12 EQV"}</definedName>
    <definedName name="sdggdsdgg" hidden="1">{#N/A,#N/A,TRUE,"MAIN FT TERM";#N/A,#N/A,TRUE,"MCI  FT TERM ";#N/A,#N/A,TRUE,"OC12 EQV"}</definedName>
    <definedName name="sencount" hidden="1">1</definedName>
    <definedName name="solver_lin" hidden="1">0</definedName>
    <definedName name="solver_num" hidden="1">0</definedName>
    <definedName name="solver_typ" hidden="1">3</definedName>
    <definedName name="solver_val" hidden="1">0.6</definedName>
    <definedName name="Sort2" localSheetId="0" hidden="1">#REF!</definedName>
    <definedName name="Sort2" hidden="1">#REF!</definedName>
    <definedName name="storage" localSheetId="0" hidden="1">{#N/A,#N/A,FALSE,"Inv. in cons subs";#N/A,#N/A,FALSE,"Intercomp.";#N/A,#N/A,FALSE,"Common Stock";#N/A,#N/A,FALSE,"Beg. or year re";#N/A,#N/A,FALSE,"Inv. NC sub-undist"}</definedName>
    <definedName name="storage" hidden="1">{#N/A,#N/A,FALSE,"Inv. in cons subs";#N/A,#N/A,FALSE,"Intercomp.";#N/A,#N/A,FALSE,"Common Stock";#N/A,#N/A,FALSE,"Beg. or year re";#N/A,#N/A,FALSE,"Inv. NC sub-undist"}</definedName>
    <definedName name="test1" localSheetId="0" hidden="1">{#N/A,#N/A,TRUE,"MAIN FT TERM";#N/A,#N/A,TRUE,"MCI  FT TERM ";#N/A,#N/A,TRUE,"OC12 EQV"}</definedName>
    <definedName name="test1" hidden="1">{#N/A,#N/A,TRUE,"MAIN FT TERM";#N/A,#N/A,TRUE,"MCI  FT TERM ";#N/A,#N/A,TRUE,"OC12 EQV"}</definedName>
    <definedName name="test4" localSheetId="0" hidden="1">{#N/A,#N/A,TRUE,"MAIN FT TERM";#N/A,#N/A,TRUE,"MCI  FT TERM ";#N/A,#N/A,TRUE,"OC12 EQV"}</definedName>
    <definedName name="test4" hidden="1">{#N/A,#N/A,TRUE,"MAIN FT TERM";#N/A,#N/A,TRUE,"MCI  FT TERM ";#N/A,#N/A,TRUE,"OC12 EQV"}</definedName>
    <definedName name="test5" localSheetId="0" hidden="1">{#N/A,#N/A,FALSE,"DAOCM 2차 검토"}</definedName>
    <definedName name="test5" hidden="1">{#N/A,#N/A,FALSE,"DAOCM 2차 검토"}</definedName>
    <definedName name="testing" localSheetId="0" hidden="1">{"detail305",#N/A,FALSE,"BI-305"}</definedName>
    <definedName name="testing" hidden="1">{"detail305",#N/A,FALSE,"BI-305"}</definedName>
    <definedName name="TextRefCopyRangeCount" hidden="1">6</definedName>
    <definedName name="tt"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0" hidden="1">{"document1",#N/A,FALSE,"Documentation";"document2",#N/A,FALSE,"Documentation"}</definedName>
    <definedName name="v" hidden="1">{"document1",#N/A,FALSE,"Documentation";"document2",#N/A,FALSE,"Documentation"}</definedName>
    <definedName name="v_1" localSheetId="0" hidden="1">{"document1",#N/A,FALSE,"Documentation";"document2",#N/A,FALSE,"Documentation"}</definedName>
    <definedName name="v_1" hidden="1">{"document1",#N/A,FALSE,"Documentation";"document2",#N/A,FALSE,"Documentation"}</definedName>
    <definedName name="w"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CCT._.ANALYSIS." localSheetId="0"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RECONS."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0"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N._.MODELS." localSheetId="0"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GN._.MODELS._1" localSheetId="0"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LL." localSheetId="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Exhibits."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input."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sheet." localSheetId="0" hidden="1">{#N/A,#N/A,TRUE,"MAIN FT TERM";#N/A,#N/A,TRUE,"MCI  FT TERM ";#N/A,#N/A,TRUE,"OC12 EQV"}</definedName>
    <definedName name="wrn.all._.sheet." hidden="1">{#N/A,#N/A,TRUE,"MAIN FT TERM";#N/A,#N/A,TRUE,"MCI  FT TERM ";#N/A,#N/A,TRUE,"OC12 EQV"}</definedName>
    <definedName name="wrn.all._.sheets." localSheetId="0" hidden="1">{#N/A,#N/A,TRUE,"MAIN FT TERM";#N/A,#N/A,TRUE,"MCI  FT TERM ";#N/A,#N/A,TRUE,"OC12 EQV"}</definedName>
    <definedName name="wrn.all._.sheets." hidden="1">{#N/A,#N/A,TRUE,"MAIN FT TERM";#N/A,#N/A,TRUE,"MCI  FT TERM ";#N/A,#N/A,TRUE,"OC12 EQV"}</definedName>
    <definedName name="wrn.ALL._.STATEMENTS." localSheetId="0"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STATEMENTS._1" localSheetId="0" hidden="1">{"BALANCE SHEET",#N/A,FALSE,"Balance Sheet";"INCOME STATEMENT",#N/A,FALSE,"Income Statement";"STMT OF CASH FLOWS",#N/A,FALSE,"Cash Flows Indirect";"PARTNERS CAPITAL STMT",#N/A,FALSE,"Partners Capital"}</definedName>
    <definedName name="wrn.ALL._.STATEMENTS._1" hidden="1">{"BALANCE SHEET",#N/A,FALSE,"Balance Sheet";"INCOME STATEMENT",#N/A,FALSE,"Income Statement";"STMT OF CASH FLOWS",#N/A,FALSE,"Cash Flows Indirect";"PARTNERS CAPITAL STMT",#N/A,FALSE,"Partners Capital"}</definedName>
    <definedName name="wrn.All._.Worksheets." localSheetId="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localSheetId="0" hidden="1">{#N/A,#N/A,FALSE,"Detail";#N/A,#N/A,FALSE,"10019";#N/A,#N/A,FALSE,"10001 JE";#N/A,#N/A,FALSE,"10004 JE";#N/A,#N/A,FALSE,"10014 JE";#N/A,#N/A,FALSE,"10017 JE";#N/A,#N/A,FALSE,"66101 JE";#N/A,#N/A,FALSE,"21001 JE";#N/A,#N/A,FALSE,"21002 JE";#N/A,#N/A,FALSE,"21003 JE";#N/A,#N/A,FALSE,"21004 JE";#N/A,#N/A,FALSE,"66001 JE"}</definedName>
    <definedName name="wrn.all._1" hidden="1">{#N/A,#N/A,FALSE,"Detail";#N/A,#N/A,FALSE,"10019";#N/A,#N/A,FALSE,"10001 JE";#N/A,#N/A,FALSE,"10004 JE";#N/A,#N/A,FALSE,"10014 JE";#N/A,#N/A,FALSE,"10017 JE";#N/A,#N/A,FALSE,"66101 JE";#N/A,#N/A,FALSE,"21001 JE";#N/A,#N/A,FALSE,"21002 JE";#N/A,#N/A,FALSE,"21003 JE";#N/A,#N/A,FALSE,"21004 JE";#N/A,#N/A,FALSE,"66001 JE"}</definedName>
    <definedName name="wrn.assumptions." localSheetId="0" hidden="1">{"assumptions1",#N/A,FALSE,"Valuation Analysis";"assumptions2",#N/A,FALSE,"Valuation Analysis"}</definedName>
    <definedName name="wrn.assumptions." hidden="1">{"assumptions1",#N/A,FALSE,"Valuation Analysis";"assumptions2",#N/A,FALSE,"Valuation Analysis"}</definedName>
    <definedName name="wrn.assumptions._1" localSheetId="0" hidden="1">{"assumptions1",#N/A,FALSE,"Valuation Analysis";"assumptions2",#N/A,FALSE,"Valuation Analysis"}</definedName>
    <definedName name="wrn.assumptions._1" hidden="1">{"assumptions1",#N/A,FALSE,"Valuation Analysis";"assumptions2",#N/A,FALSE,"Valuation Analysis"}</definedName>
    <definedName name="wrn.Auto._.Comp." localSheetId="0" hidden="1">{#N/A,#N/A,FALSE,"Sheet1"}</definedName>
    <definedName name="wrn.Auto._.Comp." hidden="1">{#N/A,#N/A,FALSE,"Sheet1"}</definedName>
    <definedName name="wrn.Auto._.Comp._1" localSheetId="0" hidden="1">{#N/A,#N/A,FALSE,"Sheet1"}</definedName>
    <definedName name="wrn.Auto._.Comp._1" hidden="1">{#N/A,#N/A,FALSE,"Sheet1"}</definedName>
    <definedName name="wrn.BALANCE._.SHEET." localSheetId="0" hidden="1">{"BALANCE SHEET",#N/A,FALSE,"Balance Sheet"}</definedName>
    <definedName name="wrn.BALANCE._.SHEET." hidden="1">{"BALANCE SHEET",#N/A,FALSE,"Balance Sheet"}</definedName>
    <definedName name="wrn.BALANCE._.SHEET._1" localSheetId="0" hidden="1">{"BALANCE SHEET",#N/A,FALSE,"Balance Sheet"}</definedName>
    <definedName name="wrn.BALANCE._.SHEET._1" hidden="1">{"BALANCE SHEET",#N/A,FALSE,"Balance Sheet"}</definedName>
    <definedName name="wrn.Basic." localSheetId="0" hidden="1">{#N/A,#N/A,FALSE,"Cover";#N/A,#N/A,FALSE,"Assumptions";#N/A,#N/A,FALSE,"Acquirer";#N/A,#N/A,FALSE,"Target";#N/A,#N/A,FALSE,"Income Statement";#N/A,#N/A,FALSE,"Summary Tables"}</definedName>
    <definedName name="wrn.Basic." hidden="1">{#N/A,#N/A,FALSE,"Cover";#N/A,#N/A,FALSE,"Assumptions";#N/A,#N/A,FALSE,"Acquirer";#N/A,#N/A,FALSE,"Target";#N/A,#N/A,FALSE,"Income Statement";#N/A,#N/A,FALSE,"Summary Tables"}</definedName>
    <definedName name="wrn.Basic._1" localSheetId="0" hidden="1">{#N/A,#N/A,FALSE,"Cover";#N/A,#N/A,FALSE,"Assumptions";#N/A,#N/A,FALSE,"Acquirer";#N/A,#N/A,FALSE,"Target";#N/A,#N/A,FALSE,"Income Statement";#N/A,#N/A,FALSE,"Summary Tables"}</definedName>
    <definedName name="wrn.Basic._1" hidden="1">{#N/A,#N/A,FALSE,"Cover";#N/A,#N/A,FALSE,"Assumptions";#N/A,#N/A,FALSE,"Acquirer";#N/A,#N/A,FALSE,"Target";#N/A,#N/A,FALSE,"Income Statement";#N/A,#N/A,FALSE,"Summary Tables"}</definedName>
    <definedName name="wrn.BidCo." localSheetId="0" hidden="1">{#N/A,#N/A,FALSE,"BidCo Assumptions";#N/A,#N/A,FALSE,"Credit Stats";#N/A,#N/A,FALSE,"Bidco Summary";#N/A,#N/A,FALSE,"BIDCO Consolidated"}</definedName>
    <definedName name="wrn.BidCo." hidden="1">{#N/A,#N/A,FALSE,"BidCo Assumptions";#N/A,#N/A,FALSE,"Credit Stats";#N/A,#N/A,FALSE,"Bidco Summary";#N/A,#N/A,FALSE,"BIDCO Consolidated"}</definedName>
    <definedName name="wrn.BidCo._1" localSheetId="0" hidden="1">{#N/A,#N/A,FALSE,"BidCo Assumptions";#N/A,#N/A,FALSE,"Credit Stats";#N/A,#N/A,FALSE,"Bidco Summary";#N/A,#N/A,FALSE,"BIDCO Consolidated"}</definedName>
    <definedName name="wrn.BidCo._1" hidden="1">{#N/A,#N/A,FALSE,"BidCo Assumptions";#N/A,#N/A,FALSE,"Credit Stats";#N/A,#N/A,FALSE,"Bidco Summary";#N/A,#N/A,FALSE,"BIDCO Consolidated"}</definedName>
    <definedName name="wrn.calc_all." localSheetId="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paciy._.Management._.Report." localSheetId="0"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Capaciy._.Management._.Report._1" localSheetId="0" hidden="1">{#N/A,#N/A,FALSE,"EXTRNL";#N/A,#N/A,FALSE,"302L";#N/A,#N/A,FALSE,"401CL";#N/A,#N/A,FALSE,"303L";#N/A,#N/A,FALSE,"402CL";#N/A,#N/A,FALSE,"401KL";#N/A,#N/A,FALSE,"402KL"}</definedName>
    <definedName name="wrn.Capaciy._.Management._.Report._1" hidden="1">{#N/A,#N/A,FALSE,"EXTRNL";#N/A,#N/A,FALSE,"302L";#N/A,#N/A,FALSE,"401CL";#N/A,#N/A,FALSE,"303L";#N/A,#N/A,FALSE,"402CL";#N/A,#N/A,FALSE,"401KL";#N/A,#N/A,FALSE,"402KL"}</definedName>
    <definedName name="wrn.CASH."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flow." localSheetId="0" hidden="1">{#N/A,#N/A,TRUE,"Cover";#N/A,#N/A,TRUE,"Inputs";#N/A,#N/A,TRUE,"Results";#N/A,#N/A,TRUE,"Stats";#N/A,#N/A,TRUE,"Capital Cost";#N/A,#N/A,TRUE,"Income Statement";#N/A,#N/A,TRUE,"Cash Flows";#N/A,#N/A,TRUE,"Selldown";#N/A,#N/A,TRUE,"BookDep";#N/A,#N/A,TRUE,"Cash Taxes";#N/A,#N/A,TRUE,"O&amp;M";#N/A,#N/A,TRUE,"Graphs";#N/A,#N/A,TRUE,"Assumptions"}</definedName>
    <definedName name="wrn.Cashflow." hidden="1">{#N/A,#N/A,TRUE,"Cover";#N/A,#N/A,TRUE,"Inputs";#N/A,#N/A,TRUE,"Results";#N/A,#N/A,TRUE,"Stats";#N/A,#N/A,TRUE,"Capital Cost";#N/A,#N/A,TRUE,"Income Statement";#N/A,#N/A,TRUE,"Cash Flows";#N/A,#N/A,TRUE,"Selldown";#N/A,#N/A,TRUE,"BookDep";#N/A,#N/A,TRUE,"Cash Taxes";#N/A,#N/A,TRUE,"O&amp;M";#N/A,#N/A,TRUE,"Graphs";#N/A,#N/A,TRUE,"Assumptions"}</definedName>
    <definedName name="wrn.CGE" localSheetId="0"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localSheetId="0"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omponent._.Analy." localSheetId="0"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0" hidden="1">{#N/A,#N/A,FALSE,"SUMMARY";#N/A,#N/A,FALSE,"INPUTDATA";#N/A,#N/A,FALSE,"Condenser Performance"}</definedName>
    <definedName name="wrn.Condenser._.Summary." hidden="1">{#N/A,#N/A,FALSE,"SUMMARY";#N/A,#N/A,FALSE,"INPUTDATA";#N/A,#N/A,FALSE,"Condenser Performance"}</definedName>
    <definedName name="wrn.contributory._.asset._.charges." localSheetId="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ntributory._.asset._.charges._1" localSheetId="0"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ST." localSheetId="0" hidden="1">{#N/A,#N/A,FALSE,"T COST";#N/A,#N/A,FALSE,"COST_FH"}</definedName>
    <definedName name="wrn.COST." hidden="1">{#N/A,#N/A,FALSE,"T COST";#N/A,#N/A,FALSE,"COST_FH"}</definedName>
    <definedName name="wrn.DACOM._.광전송장치._.투찰가._.검토." localSheetId="0" hidden="1">{#N/A,#N/A,FALSE,"DAOCM 2차 검토"}</definedName>
    <definedName name="wrn.DACOM._.광전송장치._.투찰가._.검토." hidden="1">{#N/A,#N/A,FALSE,"DAOCM 2차 검토"}</definedName>
    <definedName name="wrn.DCF._.Valuation." localSheetId="0" hidden="1">{"value box",#N/A,TRUE,"DPL Inc. Fin Statements";"unlevered free cash flows",#N/A,TRUE,"DPL Inc. Fin Statements"}</definedName>
    <definedName name="wrn.DCF._.Valuation." hidden="1">{"value box",#N/A,TRUE,"DPL Inc. Fin Statements";"unlevered free cash flows",#N/A,TRUE,"DPL Inc. Fin Statements"}</definedName>
    <definedName name="wrn.DCF._.Valuation._1" localSheetId="0" hidden="1">{"value box",#N/A,TRUE,"DPL Inc. Fin Statements";"unlevered free cash flows",#N/A,TRUE,"DPL Inc. Fin Statements"}</definedName>
    <definedName name="wrn.DCF._.Valuation._1" hidden="1">{"value box",#N/A,TRUE,"DPL Inc. Fin Statements";"unlevered free cash flows",#N/A,TRUE,"DPL Inc. Fin Statements"}</definedName>
    <definedName name="wrn.Debt." localSheetId="0" hidden="1">{"debt summary",#N/A,FALSE,"Debt";"loan details",#N/A,FALSE,"Debt"}</definedName>
    <definedName name="wrn.Debt." hidden="1">{"debt summary",#N/A,FALSE,"Debt";"loan details",#N/A,FALSE,"Debt"}</definedName>
    <definedName name="wrn.Debt._1" localSheetId="0" hidden="1">{"debt summary",#N/A,FALSE,"Debt";"loan details",#N/A,FALSE,"Debt"}</definedName>
    <definedName name="wrn.Debt._1" hidden="1">{"debt summary",#N/A,FALSE,"Debt";"loan details",#N/A,FALSE,"Debt"}</definedName>
    <definedName name="wrn.DetailThru2007." localSheetId="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15." localSheetId="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ocumentation." localSheetId="0" hidden="1">{"document1",#N/A,FALSE,"Documentation";"document2",#N/A,FALSE,"Documentation"}</definedName>
    <definedName name="wrn.documentation." hidden="1">{"document1",#N/A,FALSE,"Documentation";"document2",#N/A,FALSE,"Documentation"}</definedName>
    <definedName name="wrn.documentation._1" localSheetId="0" hidden="1">{"document1",#N/A,FALSE,"Documentation";"document2",#N/A,FALSE,"Documentation"}</definedName>
    <definedName name="wrn.documentation._1" hidden="1">{"document1",#N/A,FALSE,"Documentation";"document2",#N/A,FALSE,"Documentation"}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R." localSheetId="0" hidden="1">{#N/A,#N/A,FALSE,"schA"}</definedName>
    <definedName name="wrn.ECR." hidden="1">{#N/A,#N/A,FALSE,"schA"}</definedName>
    <definedName name="wrn.ECR._1" localSheetId="0" hidden="1">{#N/A,#N/A,FALSE,"schA"}</definedName>
    <definedName name="wrn.ECR._1" hidden="1">{#N/A,#N/A,FALSE,"schA"}</definedName>
    <definedName name="wrn.ECR._1_1" localSheetId="0" hidden="1">{#N/A,#N/A,FALSE,"schA"}</definedName>
    <definedName name="wrn.ECR._1_1" hidden="1">{#N/A,#N/A,FALSE,"schA"}</definedName>
    <definedName name="wrn.ECR._1_2" localSheetId="0" hidden="1">{#N/A,#N/A,FALSE,"schA"}</definedName>
    <definedName name="wrn.ECR._1_2" hidden="1">{#N/A,#N/A,FALSE,"schA"}</definedName>
    <definedName name="wrn.ECR._1_3" localSheetId="0" hidden="1">{#N/A,#N/A,FALSE,"schA"}</definedName>
    <definedName name="wrn.ECR._1_3" hidden="1">{#N/A,#N/A,FALSE,"schA"}</definedName>
    <definedName name="wrn.ECR._2" localSheetId="0" hidden="1">{#N/A,#N/A,FALSE,"schA"}</definedName>
    <definedName name="wrn.ECR._2" hidden="1">{#N/A,#N/A,FALSE,"schA"}</definedName>
    <definedName name="wrn.ECR._2_1" localSheetId="0" hidden="1">{#N/A,#N/A,FALSE,"schA"}</definedName>
    <definedName name="wrn.ECR._2_1" hidden="1">{#N/A,#N/A,FALSE,"schA"}</definedName>
    <definedName name="wrn.ECR._2_2" localSheetId="0" hidden="1">{#N/A,#N/A,FALSE,"schA"}</definedName>
    <definedName name="wrn.ECR._2_2" hidden="1">{#N/A,#N/A,FALSE,"schA"}</definedName>
    <definedName name="wrn.ECR._2_3" localSheetId="0" hidden="1">{#N/A,#N/A,FALSE,"schA"}</definedName>
    <definedName name="wrn.ECR._2_3" hidden="1">{#N/A,#N/A,FALSE,"schA"}</definedName>
    <definedName name="wrn.ECR._3" localSheetId="0" hidden="1">{#N/A,#N/A,FALSE,"schA"}</definedName>
    <definedName name="wrn.ECR._3" hidden="1">{#N/A,#N/A,FALSE,"schA"}</definedName>
    <definedName name="wrn.ECR._3_1" localSheetId="0" hidden="1">{#N/A,#N/A,FALSE,"schA"}</definedName>
    <definedName name="wrn.ECR._3_1" hidden="1">{#N/A,#N/A,FALSE,"schA"}</definedName>
    <definedName name="wrn.ECR._3_2" localSheetId="0" hidden="1">{#N/A,#N/A,FALSE,"schA"}</definedName>
    <definedName name="wrn.ECR._3_2" hidden="1">{#N/A,#N/A,FALSE,"schA"}</definedName>
    <definedName name="wrn.ECR._3_3" localSheetId="0" hidden="1">{#N/A,#N/A,FALSE,"schA"}</definedName>
    <definedName name="wrn.ECR._3_3" hidden="1">{#N/A,#N/A,FALSE,"schA"}</definedName>
    <definedName name="wrn.ECR._4" localSheetId="0" hidden="1">{#N/A,#N/A,FALSE,"schA"}</definedName>
    <definedName name="wrn.ECR._4" hidden="1">{#N/A,#N/A,FALSE,"schA"}</definedName>
    <definedName name="wrn.ECR._4_1" localSheetId="0" hidden="1">{#N/A,#N/A,FALSE,"schA"}</definedName>
    <definedName name="wrn.ECR._4_1" hidden="1">{#N/A,#N/A,FALSE,"schA"}</definedName>
    <definedName name="wrn.ECR._4_2" localSheetId="0" hidden="1">{#N/A,#N/A,FALSE,"schA"}</definedName>
    <definedName name="wrn.ECR._4_2" hidden="1">{#N/A,#N/A,FALSE,"schA"}</definedName>
    <definedName name="wrn.ECR._4_3" localSheetId="0" hidden="1">{#N/A,#N/A,FALSE,"schA"}</definedName>
    <definedName name="wrn.ECR._4_3" hidden="1">{#N/A,#N/A,FALSE,"schA"}</definedName>
    <definedName name="wrn.ECR._5" localSheetId="0" hidden="1">{#N/A,#N/A,FALSE,"schA"}</definedName>
    <definedName name="wrn.ECR._5" hidden="1">{#N/A,#N/A,FALSE,"schA"}</definedName>
    <definedName name="wrn.ECR._5_1" localSheetId="0" hidden="1">{#N/A,#N/A,FALSE,"schA"}</definedName>
    <definedName name="wrn.ECR._5_1" hidden="1">{#N/A,#N/A,FALSE,"schA"}</definedName>
    <definedName name="wrn.ECR._5_2" localSheetId="0" hidden="1">{#N/A,#N/A,FALSE,"schA"}</definedName>
    <definedName name="wrn.ECR._5_2" hidden="1">{#N/A,#N/A,FALSE,"schA"}</definedName>
    <definedName name="wrn.ECR._5_3" localSheetId="0" hidden="1">{#N/A,#N/A,FALSE,"schA"}</definedName>
    <definedName name="wrn.ECR._5_3" hidden="1">{#N/A,#N/A,FALSE,"schA"}</definedName>
    <definedName name="wrn.Engr._.Summary." localSheetId="0"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xec._.Summary." localSheetId="0" hidden="1">{#N/A,#N/A,FALSE,"INPUTDATA";#N/A,#N/A,FALSE,"SUMMARY"}</definedName>
    <definedName name="wrn.Exec._.Summary." hidden="1">{#N/A,#N/A,FALSE,"INPUTDATA";#N/A,#N/A,FALSE,"SUMMARY"}</definedName>
    <definedName name="wrn.Exec1._.Summary" localSheetId="0" hidden="1">{#N/A,#N/A,FALSE,"INPUTDATA";#N/A,#N/A,FALSE,"SUMMARY"}</definedName>
    <definedName name="wrn.Exec1._.Summary" hidden="1">{#N/A,#N/A,FALSE,"INPUTDATA";#N/A,#N/A,FALSE,"SUMMARY"}</definedName>
    <definedName name="wrn.Exhibit_draft_report." localSheetId="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_draft_report._1" localSheetId="0" hidden="1">{"Historic",#N/A,FALSE,"Historic IS";"BS",#N/A,FALSE,"DCF BS conversion";"Market_summary_2",#N/A,FALSE,"Market summary";"GCM_summary",#N/A,FALSE,"Market approach";"DCF",#N/A,FALSE,"DCF Projected IS unlevered";"DCF_value",#N/A,FALSE,"DCF Indications of value"}</definedName>
    <definedName name="wrn.Exhibit_draft_report._1" hidden="1">{"Historic",#N/A,FALSE,"Historic IS";"BS",#N/A,FALSE,"DCF BS conversion";"Market_summary_2",#N/A,FALSE,"Market summary";"GCM_summary",#N/A,FALSE,"Market approach";"DCF",#N/A,FALSE,"DCF Projected IS unlevered";"DCF_value",#N/A,FALSE,"DCF Indications of value"}</definedName>
    <definedName name="wrn.EXHIBITS."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nancials." localSheetId="0" hidden="1">{#N/A,#N/A,TRUE,"Income Statement";#N/A,#N/A,TRUE,"Balance Sheet";#N/A,#N/A,TRUE,"Cash Flow"}</definedName>
    <definedName name="wrn.Financials." hidden="1">{#N/A,#N/A,TRUE,"Income Statement";#N/A,#N/A,TRUE,"Balance Sheet";#N/A,#N/A,TRUE,"Cash Flow"}</definedName>
    <definedName name="wrn.Financials._1" localSheetId="0" hidden="1">{#N/A,#N/A,TRUE,"Income Statement";#N/A,#N/A,TRUE,"Balance Sheet";#N/A,#N/A,TRUE,"Cash Flow"}</definedName>
    <definedName name="wrn.Financials._1" hidden="1">{#N/A,#N/A,TRUE,"Income Statement";#N/A,#N/A,TRUE,"Balance Sheet";#N/A,#N/A,TRUE,"Cash Flow"}</definedName>
    <definedName name="wrn.Full._.Report." localSheetId="0" hidden="1">{#N/A,#N/A,FALSE,"Budget";#N/A,#N/A,FALSE,"Balance Sheet";#N/A,#N/A,FALSE,"Cash Flow"}</definedName>
    <definedName name="wrn.Full._.Report." hidden="1">{#N/A,#N/A,FALSE,"Budget";#N/A,#N/A,FALSE,"Balance Sheet";#N/A,#N/A,FALSE,"Cash Flow"}</definedName>
    <definedName name="wrn.Full._.Report._1" localSheetId="0" hidden="1">{#N/A,#N/A,FALSE,"Budget";#N/A,#N/A,FALSE,"Balance Sheet";#N/A,#N/A,FALSE,"Cash Flow"}</definedName>
    <definedName name="wrn.Full._.Report._1" hidden="1">{#N/A,#N/A,FALSE,"Budget";#N/A,#N/A,FALSE,"Balance Sheet";#N/A,#N/A,FALSE,"Cash Flow"}</definedName>
    <definedName name="wrn.FY97SBP." localSheetId="0" hidden="1">{#N/A,#N/A,FALSE,"FY97";#N/A,#N/A,FALSE,"FY98";#N/A,#N/A,FALSE,"FY99";#N/A,#N/A,FALSE,"FY00";#N/A,#N/A,FALSE,"FY01"}</definedName>
    <definedName name="wrn.FY97SBP." hidden="1">{#N/A,#N/A,FALSE,"FY97";#N/A,#N/A,FALSE,"FY98";#N/A,#N/A,FALSE,"FY99";#N/A,#N/A,FALSE,"FY00";#N/A,#N/A,FALSE,"FY01"}</definedName>
    <definedName name="wrn.FY97SBP._1" localSheetId="0" hidden="1">{#N/A,#N/A,FALSE,"FY97";#N/A,#N/A,FALSE,"FY98";#N/A,#N/A,FALSE,"FY99";#N/A,#N/A,FALSE,"FY00";#N/A,#N/A,FALSE,"FY01"}</definedName>
    <definedName name="wrn.FY97SBP._1" hidden="1">{#N/A,#N/A,FALSE,"FY97";#N/A,#N/A,FALSE,"FY98";#N/A,#N/A,FALSE,"FY99";#N/A,#N/A,FALSE,"FY00";#N/A,#N/A,FALSE,"FY01"}</definedName>
    <definedName name="wrn.gross._.margin._.detail." localSheetId="0" hidden="1">{"gross_margin1",#N/A,FALSE,"Gross Margin Detail";"gross_margin2",#N/A,FALSE,"Gross Margin Detail"}</definedName>
    <definedName name="wrn.gross._.margin._.detail." hidden="1">{"gross_margin1",#N/A,FALSE,"Gross Margin Detail";"gross_margin2",#N/A,FALSE,"Gross Margin Detail"}</definedName>
    <definedName name="wrn.gross._.margin._.detail._1" localSheetId="0" hidden="1">{"gross_margin1",#N/A,FALSE,"Gross Margin Detail";"gross_margin2",#N/A,FALSE,"Gross Margin Detail"}</definedName>
    <definedName name="wrn.gross._.margin._.detail._1" hidden="1">{"gross_margin1",#N/A,FALSE,"Gross Margin Detail";"gross_margin2",#N/A,FALSE,"Gross Margin Detail"}</definedName>
    <definedName name="wrn.historical._.performance." localSheetId="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istorical._.performance._1" localSheetId="0"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Ilijan._.Print."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COME._.STATEMENT." localSheetId="0" hidden="1">{"INCOME STATEMENT",#N/A,FALSE,"Income Statement"}</definedName>
    <definedName name="wrn.INCOME._.STATEMENT." hidden="1">{"INCOME STATEMENT",#N/A,FALSE,"Income Statement"}</definedName>
    <definedName name="wrn.INCOME._.STATEMENT._1" localSheetId="0" hidden="1">{"INCOME STATEMENT",#N/A,FALSE,"Income Statement"}</definedName>
    <definedName name="wrn.INCOME._.STATEMENT._1" hidden="1">{"INCOME STATEMENT",#N/A,FALSE,"Income Statement"}</definedName>
    <definedName name="wrn.input._.and._.output."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sheet." localSheetId="0" hidden="1">{#N/A,#N/A,FALSE,"TICKERS INPUT SHEET"}</definedName>
    <definedName name="wrn.input._.sheet." hidden="1">{#N/A,#N/A,FALSE,"TICKERS INPUT SHEET"}</definedName>
    <definedName name="wrn.input._.sheet._1" localSheetId="0" hidden="1">{#N/A,#N/A,FALSE,"TICKERS INPUT SHEET"}</definedName>
    <definedName name="wrn.input._.sheet._1" hidden="1">{#N/A,#N/A,FALSE,"TICKERS INPUT SHEET"}</definedName>
    <definedName name="wrn.IPO._.Valuation." localSheetId="0" hidden="1">{"assumptions",#N/A,FALSE,"Scenario 1";"valuation",#N/A,FALSE,"Scenario 1"}</definedName>
    <definedName name="wrn.IPO._.Valuation." hidden="1">{"assumptions",#N/A,FALSE,"Scenario 1";"valuation",#N/A,FALSE,"Scenario 1"}</definedName>
    <definedName name="wrn.IPO._.Valuation._1" localSheetId="0" hidden="1">{"assumptions",#N/A,FALSE,"Scenario 1";"valuation",#N/A,FALSE,"Scenario 1"}</definedName>
    <definedName name="wrn.IPO._.Valuation._1" hidden="1">{"assumptions",#N/A,FALSE,"Scenario 1";"valuation",#N/A,FALSE,"Scenario 1"}</definedName>
    <definedName name="wrn.LBO._.Summary." localSheetId="0" hidden="1">{"LBO Summary",#N/A,FALSE,"Summary"}</definedName>
    <definedName name="wrn.LBO._.Summary." hidden="1">{"LBO Summary",#N/A,FALSE,"Summary"}</definedName>
    <definedName name="wrn.LBO._.Summary._1" localSheetId="0" hidden="1">{"LBO Summary",#N/A,FALSE,"Summary"}</definedName>
    <definedName name="wrn.LBO._.Summary._1" hidden="1">{"LBO Summary",#N/A,FALSE,"Summary"}</definedName>
    <definedName name="wrn.Leases.xls." localSheetId="0" hidden="1">{#N/A,#N/A,FALSE,"Initial Year";#N/A,#N/A,FALSE,"Historical";#N/A,#N/A,FALSE,"balsheet";#N/A,#N/A,FALSE,"incstate";#N/A,#N/A,FALSE,"Fleet"}</definedName>
    <definedName name="wrn.Leases.xls." hidden="1">{#N/A,#N/A,FALSE,"Initial Year";#N/A,#N/A,FALSE,"Historical";#N/A,#N/A,FALSE,"balsheet";#N/A,#N/A,FALSE,"incstate";#N/A,#N/A,FALSE,"Fleet"}</definedName>
    <definedName name="wrn.Leases.xls._1" localSheetId="0" hidden="1">{#N/A,#N/A,FALSE,"Initial Year";#N/A,#N/A,FALSE,"Historical";#N/A,#N/A,FALSE,"balsheet";#N/A,#N/A,FALSE,"incstate";#N/A,#N/A,FALSE,"Fleet"}</definedName>
    <definedName name="wrn.Leases.xls._1" hidden="1">{#N/A,#N/A,FALSE,"Initial Year";#N/A,#N/A,FALSE,"Historical";#N/A,#N/A,FALSE,"balsheet";#N/A,#N/A,FALSE,"incstate";#N/A,#N/A,FALSE,"Fleet"}</definedName>
    <definedName name="wrn.Mason._.Deliverables." localSheetId="0" hidden="1">{#N/A,#N/A,FALSE,"Data &amp; Key Results";#N/A,#N/A,FALSE,"Summary Template";#N/A,#N/A,FALSE,"Budget";#N/A,#N/A,FALSE,"Present Value Comparison";#N/A,#N/A,FALSE,"Cashflow";#N/A,#N/A,FALSE,"Income";#N/A,#N/A,FALSE,"Inputs"}</definedName>
    <definedName name="wrn.Mason._.Deliverables." hidden="1">{#N/A,#N/A,FALSE,"Data &amp; Key Results";#N/A,#N/A,FALSE,"Summary Template";#N/A,#N/A,FALSE,"Budget";#N/A,#N/A,FALSE,"Present Value Comparison";#N/A,#N/A,FALSE,"Cashflow";#N/A,#N/A,FALSE,"Income";#N/A,#N/A,FALSE,"Inputs"}</definedName>
    <definedName name="wrn.Mason._.Deliverables._1" localSheetId="0" hidden="1">{#N/A,#N/A,FALSE,"Data &amp; Key Results";#N/A,#N/A,FALSE,"Summary Template";#N/A,#N/A,FALSE,"Budget";#N/A,#N/A,FALSE,"Present Value Comparison";#N/A,#N/A,FALSE,"Cashflow";#N/A,#N/A,FALSE,"Income";#N/A,#N/A,FALSE,"Inputs"}</definedName>
    <definedName name="wrn.Mason._.Deliverables._1" hidden="1">{#N/A,#N/A,FALSE,"Data &amp; Key Results";#N/A,#N/A,FALSE,"Summary Template";#N/A,#N/A,FALSE,"Budget";#N/A,#N/A,FALSE,"Present Value Comparison";#N/A,#N/A,FALSE,"Cashflow";#N/A,#N/A,FALSE,"Income";#N/A,#N/A,FALSE,"Inputs"}</definedName>
    <definedName name="wrn.Model." localSheetId="0"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_1" localSheetId="0" hidden="1">{#N/A,#N/A,FALSE,"Cover";#N/A,#N/A,FALSE,"LUMI";#N/A,#N/A,FALSE,"COMD";#N/A,#N/A,FALSE,"Valuation";#N/A,#N/A,FALSE,"Assumptions";#N/A,#N/A,FALSE,"Pooling";#N/A,#N/A,FALSE,"BalanceSheet"}</definedName>
    <definedName name="wrn.Model._1" hidden="1">{#N/A,#N/A,FALSE,"Cover";#N/A,#N/A,FALSE,"LUMI";#N/A,#N/A,FALSE,"COMD";#N/A,#N/A,FALSE,"Valuation";#N/A,#N/A,FALSE,"Assumptions";#N/A,#N/A,FALSE,"Pooling";#N/A,#N/A,FALSE,"BalanceSheet"}</definedName>
    <definedName name="wrn.MODELS." localSheetId="0" hidden="1">{"QTRINC",#N/A,FALSE,"QTRINC";"MARGIN",#N/A,FALSE,"MARGIN";"SALES1",#N/A,FALSE,"SALES";"SALES2",#N/A,FALSE,"SALES";"CASHFLOW",#N/A,FALSE,"CASHFLOW"}</definedName>
    <definedName name="wrn.MODELS." hidden="1">{"QTRINC",#N/A,FALSE,"QTRINC";"MARGIN",#N/A,FALSE,"MARGIN";"SALES1",#N/A,FALSE,"SALES";"SALES2",#N/A,FALSE,"SALES";"CASHFLOW",#N/A,FALSE,"CASHFLOW"}</definedName>
    <definedName name="wrn.MODELS._1" localSheetId="0" hidden="1">{"QTRINC",#N/A,FALSE,"QTRINC";"MARGIN",#N/A,FALSE,"MARGIN";"SALES1",#N/A,FALSE,"SALES";"SALES2",#N/A,FALSE,"SALES";"CASHFLOW",#N/A,FALSE,"CASHFLOW"}</definedName>
    <definedName name="wrn.MODELS._1" hidden="1">{"QTRINC",#N/A,FALSE,"QTRINC";"MARGIN",#N/A,FALSE,"MARGIN";"SALES1",#N/A,FALSE,"SALES";"SALES2",#N/A,FALSE,"SALES";"CASHFLOW",#N/A,FALSE,"CASHFLOW"}</definedName>
    <definedName name="wrn.Multiples._.Calculation." localSheetId="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Multiples._.Calculation._1" localSheetId="0" hidden="1">{#N/A,#N/A,FALSE,"GCM Data Sum";#N/A,#N/A,FALSE,"TIC-Calculation";#N/A,#N/A,FALSE,"TIC  Multiples";#N/A,#N/A,FALSE,"P-E &amp; Price to Book Multiples";#N/A,#N/A,FALSE,"Margins-EBITDA-to-Growth"}</definedName>
    <definedName name="wrn.Multiples._.Calculation._1" hidden="1">{#N/A,#N/A,FALSE,"GCM Data Sum";#N/A,#N/A,FALSE,"TIC-Calculation";#N/A,#N/A,FALSE,"TIC  Multiples";#N/A,#N/A,FALSE,"P-E &amp; Price to Book Multiples";#N/A,#N/A,FALSE,"Margins-EBITDA-to-Growth"}</definedName>
    <definedName name="wrn.ops._.costs." localSheetId="0" hidden="1">{"page1",#N/A,FALSE,"APCI Operations Detail  ";"page2",#N/A,FALSE,"APCI Operations Detail  ";"page3",#N/A,FALSE,"APCI Operations Detail  ";"page4",#N/A,FALSE,"APCI Operations Detail  "}</definedName>
    <definedName name="wrn.ops._.costs." hidden="1">{"page1",#N/A,FALSE,"APCI Operations Detail  ";"page2",#N/A,FALSE,"APCI Operations Detail  ";"page3",#N/A,FALSE,"APCI Operations Detail  ";"page4",#N/A,FALSE,"APCI Operations Detail  "}</definedName>
    <definedName name="wrn.ops._.costs._1" localSheetId="0" hidden="1">{"page1",#N/A,FALSE,"APCI Operations Detail  ";"page2",#N/A,FALSE,"APCI Operations Detail  ";"page3",#N/A,FALSE,"APCI Operations Detail  ";"page4",#N/A,FALSE,"APCI Operations Detail  "}</definedName>
    <definedName name="wrn.ops._.costs._1" hidden="1">{"page1",#N/A,FALSE,"APCI Operations Detail  ";"page2",#N/A,FALSE,"APCI Operations Detail  ";"page3",#N/A,FALSE,"APCI Operations Detail  ";"page4",#N/A,FALSE,"APCI Operations Detail  "}</definedName>
    <definedName name="wrn.Output." localSheetId="0" hidden="1">{"calspreads",#N/A,FALSE,"Sheet1";"curves",#N/A,FALSE,"Sheet1";"libor",#N/A,FALSE,"Sheet1"}</definedName>
    <definedName name="wrn.Output." hidden="1">{"calspreads",#N/A,FALSE,"Sheet1";"curves",#N/A,FALSE,"Sheet1";"libor",#N/A,FALSE,"Sheet1"}</definedName>
    <definedName name="wrn.PARTNERS._.CAPITAL._.STMT." localSheetId="0" hidden="1">{"PARTNERS CAPITAL STMT",#N/A,FALSE,"Partners Capital"}</definedName>
    <definedName name="wrn.PARTNERS._.CAPITAL._.STMT." hidden="1">{"PARTNERS CAPITAL STMT",#N/A,FALSE,"Partners Capital"}</definedName>
    <definedName name="wrn.PARTNERS._.CAPITAL._.STMT._1" localSheetId="0" hidden="1">{"PARTNERS CAPITAL STMT",#N/A,FALSE,"Partners Capital"}</definedName>
    <definedName name="wrn.PARTNERS._.CAPITAL._.STMT._1" hidden="1">{"PARTNERS CAPITAL STMT",#N/A,FALSE,"Partners Capital"}</definedName>
    <definedName name="wrn.print." localSheetId="0" hidden="1">{#N/A,#N/A,FALSE,"Inv. in cons subs";#N/A,#N/A,FALSE,"Intercomp.";#N/A,#N/A,FALSE,"Common Stock";#N/A,#N/A,FALSE,"Beg. or year re";#N/A,#N/A,FALSE,"Inv. NC sub-undist"}</definedName>
    <definedName name="wrn.print." hidden="1">{#N/A,#N/A,FALSE,"Inv. in cons subs";#N/A,#N/A,FALSE,"Intercomp.";#N/A,#N/A,FALSE,"Common Stock";#N/A,#N/A,FALSE,"Beg. or year re";#N/A,#N/A,FALSE,"Inv. NC sub-undist"}</definedName>
    <definedName name="wrn.Print._.All._.Exhibits." localSheetId="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Exhibits._1" localSheetId="0" hidden="1">{"Inc Stmt Dollar",#N/A,FALSE,"IS";"Inc Stmt CS",#N/A,FALSE,"IS";"BS Dollar",#N/A,FALSE,"BS";"BS CS",#N/A,FALSE,"BS";"CF Dollar",#N/A,FALSE,"CF";"Ratio No.1",#N/A,FALSE,"Ratio";"Ratio No.2",#N/A,FALSE,"Ratio"}</definedName>
    <definedName name="wrn.Print._.All._.Exhibits._1" hidden="1">{"Inc Stmt Dollar",#N/A,FALSE,"IS";"Inc Stmt CS",#N/A,FALSE,"IS";"BS Dollar",#N/A,FALSE,"BS";"BS CS",#N/A,FALSE,"BS";"CF Dollar",#N/A,FALSE,"CF";"Ratio No.1",#N/A,FALSE,"Ratio";"Ratio No.2",#N/A,FALSE,"Ratio"}</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0"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sheets." localSheetId="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sheets._1" localSheetId="0" hidden="1">{"summary",#N/A,FALSE,"Valuation Analysis";"assumptions1",#N/A,FALSE,"Valuation Analysis";"assumptions2",#N/A,FALSE,"Valuation Analysis"}</definedName>
    <definedName name="wrn.print._.all._.sheets._1" hidden="1">{"summary",#N/A,FALSE,"Valuation Analysis";"assumptions1",#N/A,FALSE,"Valuation Analysis";"assumptions2",#N/A,FALSE,"Valuation Analysis"}</definedName>
    <definedName name="wrn.Print._.Blank._.Exhibit." localSheetId="0" hidden="1">{"Extra 1",#N/A,FALSE,"Blank"}</definedName>
    <definedName name="wrn.Print._.Blank._.Exhibit." hidden="1">{"Extra 1",#N/A,FALSE,"Blank"}</definedName>
    <definedName name="wrn.Print._.Blank._.Exhibit._1" localSheetId="0" hidden="1">{"Extra 1",#N/A,FALSE,"Blank"}</definedName>
    <definedName name="wrn.Print._.Blank._.Exhibit._1" hidden="1">{"Extra 1",#N/A,FALSE,"Blank"}</definedName>
    <definedName name="wrn.Print._.BS._.Exhibits." localSheetId="0" hidden="1">{"BS Dollar",#N/A,FALSE,"BS";"BS CS",#N/A,FALSE,"BS"}</definedName>
    <definedName name="wrn.Print._.BS._.Exhibits." hidden="1">{"BS Dollar",#N/A,FALSE,"BS";"BS CS",#N/A,FALSE,"BS"}</definedName>
    <definedName name="wrn.Print._.BS._.Exhibits._1" localSheetId="0" hidden="1">{"BS Dollar",#N/A,FALSE,"BS";"BS CS",#N/A,FALSE,"BS"}</definedName>
    <definedName name="wrn.Print._.BS._.Exhibits._1" hidden="1">{"BS Dollar",#N/A,FALSE,"BS";"BS CS",#N/A,FALSE,"BS"}</definedName>
    <definedName name="wrn.Print._.CF._.Exhibit." localSheetId="0" hidden="1">{"CF Dollar",#N/A,FALSE,"CF"}</definedName>
    <definedName name="wrn.Print._.CF._.Exhibit." hidden="1">{"CF Dollar",#N/A,FALSE,"CF"}</definedName>
    <definedName name="wrn.Print._.CF._.Exhibit._1" localSheetId="0" hidden="1">{"CF Dollar",#N/A,FALSE,"CF"}</definedName>
    <definedName name="wrn.Print._.CF._.Exhibit._1" hidden="1">{"CF Dollar",#N/A,FALSE,"CF"}</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S._.Exhibits." localSheetId="0" hidden="1">{"Inc Stmt Dollar",#N/A,FALSE,"IS";"Inc Stmt CS",#N/A,FALSE,"IS"}</definedName>
    <definedName name="wrn.Print._.IS._.Exhibits." hidden="1">{"Inc Stmt Dollar",#N/A,FALSE,"IS";"Inc Stmt CS",#N/A,FALSE,"IS"}</definedName>
    <definedName name="wrn.Print._.IS._.Exhibits._1" localSheetId="0" hidden="1">{"Inc Stmt Dollar",#N/A,FALSE,"IS";"Inc Stmt CS",#N/A,FALSE,"IS"}</definedName>
    <definedName name="wrn.Print._.IS._.Exhibits._1" hidden="1">{"Inc Stmt Dollar",#N/A,FALSE,"IS";"Inc Stmt CS",#N/A,FALSE,"IS"}</definedName>
    <definedName name="wrn.Print._.PNL._.Download." localSheetId="0" hidden="1">{"PNLProjDL",#N/A,FALSE,"PROJCO";"PNLParDL",#N/A,FALSE,"Parent"}</definedName>
    <definedName name="wrn.Print._.PNL._.Download." hidden="1">{"PNLProjDL",#N/A,FALSE,"PROJCO";"PNLParDL",#N/A,FALSE,"Parent"}</definedName>
    <definedName name="wrn.Print._.PNL._.Download._1" localSheetId="0" hidden="1">{"PNLProjDL",#N/A,FALSE,"PROJCO";"PNLParDL",#N/A,FALSE,"Parent"}</definedName>
    <definedName name="wrn.Print._.PNL._.Download._1" hidden="1">{"PNLProjDL",#N/A,FALSE,"PROJCO";"PNLParDL",#N/A,FALSE,"Parent"}</definedName>
    <definedName name="wrn.Print._.Ratio._.Exhibits." localSheetId="0" hidden="1">{"Ratio No.1",#N/A,FALSE,"Ratio";"Ratio No.2",#N/A,FALSE,"Ratio"}</definedName>
    <definedName name="wrn.Print._.Ratio._.Exhibits." hidden="1">{"Ratio No.1",#N/A,FALSE,"Ratio";"Ratio No.2",#N/A,FALSE,"Ratio"}</definedName>
    <definedName name="wrn.Print._.Ratio._.Exhibits._1" localSheetId="0" hidden="1">{"Ratio No.1",#N/A,FALSE,"Ratio";"Ratio No.2",#N/A,FALSE,"Ratio"}</definedName>
    <definedName name="wrn.Print._.Ratio._.Exhibits._1" hidden="1">{"Ratio No.1",#N/A,FALSE,"Ratio";"Ratio No.2",#N/A,FALSE,"Ratio"}</definedName>
    <definedName name="wrn.print._.raw._.data._.entry." localSheetId="0" hidden="1">{"inputs raw data",#N/A,TRUE,"INPUT"}</definedName>
    <definedName name="wrn.print._.raw._.data._.entry." hidden="1">{"inputs raw data",#N/A,TRUE,"INPUT"}</definedName>
    <definedName name="wrn.print._.raw._.data._.entry._1" localSheetId="0" hidden="1">{"inputs raw data",#N/A,TRUE,"INPUT"}</definedName>
    <definedName name="wrn.print._.raw._.data._.entry._1" hidden="1">{"inputs raw data",#N/A,TRUE,"INPUT"}</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summary._.sheets._1" localSheetId="0" hidden="1">{"summary1",#N/A,TRUE,"Comps";"summary2",#N/A,TRUE,"Comps";"summary3",#N/A,TRUE,"Comps"}</definedName>
    <definedName name="wrn.print._.summary._.sheets._1" hidden="1">{"summary1",#N/A,TRUE,"Comps";"summary2",#N/A,TRUE,"Comps";"summary3",#N/A,TRUE,"Comps"}</definedName>
    <definedName name="wrn.print._1" localSheetId="0" hidden="1">{#N/A,#N/A,FALSE,"Inv. in cons subs";#N/A,#N/A,FALSE,"Intercomp.";#N/A,#N/A,FALSE,"Common Stock";#N/A,#N/A,FALSE,"Beg. or year re";#N/A,#N/A,FALSE,"Inv. NC sub-undist"}</definedName>
    <definedName name="wrn.print._1" hidden="1">{#N/A,#N/A,FALSE,"Inv. in cons subs";#N/A,#N/A,FALSE,"Intercomp.";#N/A,#N/A,FALSE,"Common Stock";#N/A,#N/A,FALSE,"Beg. or year re";#N/A,#N/A,FALSE,"Inv. NC sub-undist"}</definedName>
    <definedName name="wrn.Print_Earnings_template." localSheetId="0"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Earnings_template._1" localSheetId="0" hidden="1">{"by_month",#N/A,TRUE,"template";"destec_month",#N/A,TRUE,"template";"by_quarter",#N/A,TRUE,"template";"destec_quarter",#N/A,TRUE,"template";"by_year",#N/A,TRUE,"template";"destec_annual",#N/A,TRUE,"template"}</definedName>
    <definedName name="wrn.Print_Earnings_template._1" hidden="1">{"by_month",#N/A,TRUE,"template";"destec_month",#N/A,TRUE,"template";"by_quarter",#N/A,TRUE,"template";"destec_quarter",#N/A,TRUE,"template";"by_year",#N/A,TRUE,"template";"destec_annual",#N/A,TRUE,"template"}</definedName>
    <definedName name="wrn.Print_Var_page." localSheetId="0" hidden="1">{"var_page",#N/A,FALSE,"template"}</definedName>
    <definedName name="wrn.Print_Var_page." hidden="1">{"var_page",#N/A,FALSE,"template"}</definedName>
    <definedName name="wrn.Print_Var_page._1" localSheetId="0" hidden="1">{"var_page",#N/A,FALSE,"template"}</definedName>
    <definedName name="wrn.Print_Var_page._1" hidden="1">{"var_page",#N/A,FALSE,"template"}</definedName>
    <definedName name="wrn.print_variance." localSheetId="0" hidden="1">{"var_report",#N/A,FALSE,"template"}</definedName>
    <definedName name="wrn.print_variance." hidden="1">{"var_report",#N/A,FALSE,"template"}</definedName>
    <definedName name="wrn.print_variance._1" localSheetId="0" hidden="1">{"var_report",#N/A,FALSE,"template"}</definedName>
    <definedName name="wrn.print_variance._1" hidden="1">{"var_report",#N/A,FALSE,"template"}</definedName>
    <definedName name="wrn.Print_Variance_Page." localSheetId="0" hidden="1">{"variance_page",#N/A,FALSE,"template"}</definedName>
    <definedName name="wrn.Print_Variance_Page." hidden="1">{"variance_page",#N/A,FALSE,"template"}</definedName>
    <definedName name="wrn.Print_Variance_Page._1" localSheetId="0" hidden="1">{"variance_page",#N/A,FALSE,"template"}</definedName>
    <definedName name="wrn.Print_Variance_Page._1" hidden="1">{"variance_page",#N/A,FALSE,"template"}</definedName>
    <definedName name="wrn.print1." localSheetId="0" hidden="1">{"assumption1",#N/A,FALSE,"Assumptions";"assumption2",#N/A,FALSE,"Assumptions";"assumption3",#N/A,FALSE,"Assumptions";"prod",#N/A,FALSE,"Financials";"prod2",#N/A,FALSE,"Financials";"pnl",#N/A,FALSE,"Financials";"pnl2",#N/A,FALSE,"Financials";"cash",#N/A,FALSE,"Financials";"cash2",#N/A,FALSE,"Financials"}</definedName>
    <definedName name="wrn.print1." hidden="1">{"assumption1",#N/A,FALSE,"Assumptions";"assumption2",#N/A,FALSE,"Assumptions";"assumption3",#N/A,FALSE,"Assumptions";"prod",#N/A,FALSE,"Financials";"prod2",#N/A,FALSE,"Financials";"pnl",#N/A,FALSE,"Financials";"pnl2",#N/A,FALSE,"Financials";"cash",#N/A,FALSE,"Financials";"cash2",#N/A,FALSE,"Financials"}</definedName>
    <definedName name="wrn.print1._1" localSheetId="0" hidden="1">{"assumption1",#N/A,FALSE,"Assumptions";"assumption2",#N/A,FALSE,"Assumptions";"assumption3",#N/A,FALSE,"Assumptions";"prod",#N/A,FALSE,"Financials";"prod2",#N/A,FALSE,"Financials";"pnl",#N/A,FALSE,"Financials";"pnl2",#N/A,FALSE,"Financials";"cash",#N/A,FALSE,"Financials";"cash2",#N/A,FALSE,"Financials"}</definedName>
    <definedName name="wrn.print1._1" hidden="1">{"assumption1",#N/A,FALSE,"Assumptions";"assumption2",#N/A,FALSE,"Assumptions";"assumption3",#N/A,FALSE,"Assumptions";"prod",#N/A,FALSE,"Financials";"prod2",#N/A,FALSE,"Financials";"pnl",#N/A,FALSE,"Financials";"pnl2",#N/A,FALSE,"Financials";"cash",#N/A,FALSE,"Financials";"cash2",#N/A,FALSE,"Financials"}</definedName>
    <definedName name="wrn.print1._1_1" localSheetId="0" hidden="1">{"assumption1",#N/A,FALSE,"Assumptions";"assumption2",#N/A,FALSE,"Assumptions";"assumption3",#N/A,FALSE,"Assumptions";"prod",#N/A,FALSE,"Financials";"prod2",#N/A,FALSE,"Financials";"pnl",#N/A,FALSE,"Financials";"pnl2",#N/A,FALSE,"Financials";"cash",#N/A,FALSE,"Financials";"cash2",#N/A,FALSE,"Financials"}</definedName>
    <definedName name="wrn.print1._1_1" hidden="1">{"assumption1",#N/A,FALSE,"Assumptions";"assumption2",#N/A,FALSE,"Assumptions";"assumption3",#N/A,FALSE,"Assumptions";"prod",#N/A,FALSE,"Financials";"prod2",#N/A,FALSE,"Financials";"pnl",#N/A,FALSE,"Financials";"pnl2",#N/A,FALSE,"Financials";"cash",#N/A,FALSE,"Financials";"cash2",#N/A,FALSE,"Financials"}</definedName>
    <definedName name="wrn.print1._1_2" localSheetId="0" hidden="1">{"assumption1",#N/A,FALSE,"Assumptions";"assumption2",#N/A,FALSE,"Assumptions";"assumption3",#N/A,FALSE,"Assumptions";"prod",#N/A,FALSE,"Financials";"prod2",#N/A,FALSE,"Financials";"pnl",#N/A,FALSE,"Financials";"pnl2",#N/A,FALSE,"Financials";"cash",#N/A,FALSE,"Financials";"cash2",#N/A,FALSE,"Financials"}</definedName>
    <definedName name="wrn.print1._1_2" hidden="1">{"assumption1",#N/A,FALSE,"Assumptions";"assumption2",#N/A,FALSE,"Assumptions";"assumption3",#N/A,FALSE,"Assumptions";"prod",#N/A,FALSE,"Financials";"prod2",#N/A,FALSE,"Financials";"pnl",#N/A,FALSE,"Financials";"pnl2",#N/A,FALSE,"Financials";"cash",#N/A,FALSE,"Financials";"cash2",#N/A,FALSE,"Financials"}</definedName>
    <definedName name="wrn.print1._1_3" localSheetId="0" hidden="1">{"assumption1",#N/A,FALSE,"Assumptions";"assumption2",#N/A,FALSE,"Assumptions";"assumption3",#N/A,FALSE,"Assumptions";"prod",#N/A,FALSE,"Financials";"prod2",#N/A,FALSE,"Financials";"pnl",#N/A,FALSE,"Financials";"pnl2",#N/A,FALSE,"Financials";"cash",#N/A,FALSE,"Financials";"cash2",#N/A,FALSE,"Financials"}</definedName>
    <definedName name="wrn.print1._1_3" hidden="1">{"assumption1",#N/A,FALSE,"Assumptions";"assumption2",#N/A,FALSE,"Assumptions";"assumption3",#N/A,FALSE,"Assumptions";"prod",#N/A,FALSE,"Financials";"prod2",#N/A,FALSE,"Financials";"pnl",#N/A,FALSE,"Financials";"pnl2",#N/A,FALSE,"Financials";"cash",#N/A,FALSE,"Financials";"cash2",#N/A,FALSE,"Financials"}</definedName>
    <definedName name="wrn.print1._2" localSheetId="0" hidden="1">{"assumption1",#N/A,FALSE,"Assumptions";"assumption2",#N/A,FALSE,"Assumptions";"assumption3",#N/A,FALSE,"Assumptions";"prod",#N/A,FALSE,"Financials";"prod2",#N/A,FALSE,"Financials";"pnl",#N/A,FALSE,"Financials";"pnl2",#N/A,FALSE,"Financials";"cash",#N/A,FALSE,"Financials";"cash2",#N/A,FALSE,"Financials"}</definedName>
    <definedName name="wrn.print1._2" hidden="1">{"assumption1",#N/A,FALSE,"Assumptions";"assumption2",#N/A,FALSE,"Assumptions";"assumption3",#N/A,FALSE,"Assumptions";"prod",#N/A,FALSE,"Financials";"prod2",#N/A,FALSE,"Financials";"pnl",#N/A,FALSE,"Financials";"pnl2",#N/A,FALSE,"Financials";"cash",#N/A,FALSE,"Financials";"cash2",#N/A,FALSE,"Financials"}</definedName>
    <definedName name="wrn.print1._2_1" localSheetId="0" hidden="1">{"assumption1",#N/A,FALSE,"Assumptions";"assumption2",#N/A,FALSE,"Assumptions";"assumption3",#N/A,FALSE,"Assumptions";"prod",#N/A,FALSE,"Financials";"prod2",#N/A,FALSE,"Financials";"pnl",#N/A,FALSE,"Financials";"pnl2",#N/A,FALSE,"Financials";"cash",#N/A,FALSE,"Financials";"cash2",#N/A,FALSE,"Financials"}</definedName>
    <definedName name="wrn.print1._2_1" hidden="1">{"assumption1",#N/A,FALSE,"Assumptions";"assumption2",#N/A,FALSE,"Assumptions";"assumption3",#N/A,FALSE,"Assumptions";"prod",#N/A,FALSE,"Financials";"prod2",#N/A,FALSE,"Financials";"pnl",#N/A,FALSE,"Financials";"pnl2",#N/A,FALSE,"Financials";"cash",#N/A,FALSE,"Financials";"cash2",#N/A,FALSE,"Financials"}</definedName>
    <definedName name="wrn.print1._2_2" localSheetId="0" hidden="1">{"assumption1",#N/A,FALSE,"Assumptions";"assumption2",#N/A,FALSE,"Assumptions";"assumption3",#N/A,FALSE,"Assumptions";"prod",#N/A,FALSE,"Financials";"prod2",#N/A,FALSE,"Financials";"pnl",#N/A,FALSE,"Financials";"pnl2",#N/A,FALSE,"Financials";"cash",#N/A,FALSE,"Financials";"cash2",#N/A,FALSE,"Financials"}</definedName>
    <definedName name="wrn.print1._2_2" hidden="1">{"assumption1",#N/A,FALSE,"Assumptions";"assumption2",#N/A,FALSE,"Assumptions";"assumption3",#N/A,FALSE,"Assumptions";"prod",#N/A,FALSE,"Financials";"prod2",#N/A,FALSE,"Financials";"pnl",#N/A,FALSE,"Financials";"pnl2",#N/A,FALSE,"Financials";"cash",#N/A,FALSE,"Financials";"cash2",#N/A,FALSE,"Financials"}</definedName>
    <definedName name="wrn.print1._2_3" localSheetId="0" hidden="1">{"assumption1",#N/A,FALSE,"Assumptions";"assumption2",#N/A,FALSE,"Assumptions";"assumption3",#N/A,FALSE,"Assumptions";"prod",#N/A,FALSE,"Financials";"prod2",#N/A,FALSE,"Financials";"pnl",#N/A,FALSE,"Financials";"pnl2",#N/A,FALSE,"Financials";"cash",#N/A,FALSE,"Financials";"cash2",#N/A,FALSE,"Financials"}</definedName>
    <definedName name="wrn.print1._2_3" hidden="1">{"assumption1",#N/A,FALSE,"Assumptions";"assumption2",#N/A,FALSE,"Assumptions";"assumption3",#N/A,FALSE,"Assumptions";"prod",#N/A,FALSE,"Financials";"prod2",#N/A,FALSE,"Financials";"pnl",#N/A,FALSE,"Financials";"pnl2",#N/A,FALSE,"Financials";"cash",#N/A,FALSE,"Financials";"cash2",#N/A,FALSE,"Financials"}</definedName>
    <definedName name="wrn.print1._3" localSheetId="0" hidden="1">{"assumption1",#N/A,FALSE,"Assumptions";"assumption2",#N/A,FALSE,"Assumptions";"assumption3",#N/A,FALSE,"Assumptions";"prod",#N/A,FALSE,"Financials";"prod2",#N/A,FALSE,"Financials";"pnl",#N/A,FALSE,"Financials";"pnl2",#N/A,FALSE,"Financials";"cash",#N/A,FALSE,"Financials";"cash2",#N/A,FALSE,"Financials"}</definedName>
    <definedName name="wrn.print1._3" hidden="1">{"assumption1",#N/A,FALSE,"Assumptions";"assumption2",#N/A,FALSE,"Assumptions";"assumption3",#N/A,FALSE,"Assumptions";"prod",#N/A,FALSE,"Financials";"prod2",#N/A,FALSE,"Financials";"pnl",#N/A,FALSE,"Financials";"pnl2",#N/A,FALSE,"Financials";"cash",#N/A,FALSE,"Financials";"cash2",#N/A,FALSE,"Financials"}</definedName>
    <definedName name="wrn.print1._3_1" localSheetId="0" hidden="1">{"assumption1",#N/A,FALSE,"Assumptions";"assumption2",#N/A,FALSE,"Assumptions";"assumption3",#N/A,FALSE,"Assumptions";"prod",#N/A,FALSE,"Financials";"prod2",#N/A,FALSE,"Financials";"pnl",#N/A,FALSE,"Financials";"pnl2",#N/A,FALSE,"Financials";"cash",#N/A,FALSE,"Financials";"cash2",#N/A,FALSE,"Financials"}</definedName>
    <definedName name="wrn.print1._3_1" hidden="1">{"assumption1",#N/A,FALSE,"Assumptions";"assumption2",#N/A,FALSE,"Assumptions";"assumption3",#N/A,FALSE,"Assumptions";"prod",#N/A,FALSE,"Financials";"prod2",#N/A,FALSE,"Financials";"pnl",#N/A,FALSE,"Financials";"pnl2",#N/A,FALSE,"Financials";"cash",#N/A,FALSE,"Financials";"cash2",#N/A,FALSE,"Financials"}</definedName>
    <definedName name="wrn.print1._3_2" localSheetId="0" hidden="1">{"assumption1",#N/A,FALSE,"Assumptions";"assumption2",#N/A,FALSE,"Assumptions";"assumption3",#N/A,FALSE,"Assumptions";"prod",#N/A,FALSE,"Financials";"prod2",#N/A,FALSE,"Financials";"pnl",#N/A,FALSE,"Financials";"pnl2",#N/A,FALSE,"Financials";"cash",#N/A,FALSE,"Financials";"cash2",#N/A,FALSE,"Financials"}</definedName>
    <definedName name="wrn.print1._3_2" hidden="1">{"assumption1",#N/A,FALSE,"Assumptions";"assumption2",#N/A,FALSE,"Assumptions";"assumption3",#N/A,FALSE,"Assumptions";"prod",#N/A,FALSE,"Financials";"prod2",#N/A,FALSE,"Financials";"pnl",#N/A,FALSE,"Financials";"pnl2",#N/A,FALSE,"Financials";"cash",#N/A,FALSE,"Financials";"cash2",#N/A,FALSE,"Financials"}</definedName>
    <definedName name="wrn.print1._3_3" localSheetId="0" hidden="1">{"assumption1",#N/A,FALSE,"Assumptions";"assumption2",#N/A,FALSE,"Assumptions";"assumption3",#N/A,FALSE,"Assumptions";"prod",#N/A,FALSE,"Financials";"prod2",#N/A,FALSE,"Financials";"pnl",#N/A,FALSE,"Financials";"pnl2",#N/A,FALSE,"Financials";"cash",#N/A,FALSE,"Financials";"cash2",#N/A,FALSE,"Financials"}</definedName>
    <definedName name="wrn.print1._3_3" hidden="1">{"assumption1",#N/A,FALSE,"Assumptions";"assumption2",#N/A,FALSE,"Assumptions";"assumption3",#N/A,FALSE,"Assumptions";"prod",#N/A,FALSE,"Financials";"prod2",#N/A,FALSE,"Financials";"pnl",#N/A,FALSE,"Financials";"pnl2",#N/A,FALSE,"Financials";"cash",#N/A,FALSE,"Financials";"cash2",#N/A,FALSE,"Financials"}</definedName>
    <definedName name="wrn.print1._4" localSheetId="0" hidden="1">{"assumption1",#N/A,FALSE,"Assumptions";"assumption2",#N/A,FALSE,"Assumptions";"assumption3",#N/A,FALSE,"Assumptions";"prod",#N/A,FALSE,"Financials";"prod2",#N/A,FALSE,"Financials";"pnl",#N/A,FALSE,"Financials";"pnl2",#N/A,FALSE,"Financials";"cash",#N/A,FALSE,"Financials";"cash2",#N/A,FALSE,"Financials"}</definedName>
    <definedName name="wrn.print1._4" hidden="1">{"assumption1",#N/A,FALSE,"Assumptions";"assumption2",#N/A,FALSE,"Assumptions";"assumption3",#N/A,FALSE,"Assumptions";"prod",#N/A,FALSE,"Financials";"prod2",#N/A,FALSE,"Financials";"pnl",#N/A,FALSE,"Financials";"pnl2",#N/A,FALSE,"Financials";"cash",#N/A,FALSE,"Financials";"cash2",#N/A,FALSE,"Financials"}</definedName>
    <definedName name="wrn.print1._4_1" localSheetId="0" hidden="1">{"assumption1",#N/A,FALSE,"Assumptions";"assumption2",#N/A,FALSE,"Assumptions";"assumption3",#N/A,FALSE,"Assumptions";"prod",#N/A,FALSE,"Financials";"prod2",#N/A,FALSE,"Financials";"pnl",#N/A,FALSE,"Financials";"pnl2",#N/A,FALSE,"Financials";"cash",#N/A,FALSE,"Financials";"cash2",#N/A,FALSE,"Financials"}</definedName>
    <definedName name="wrn.print1._4_1" hidden="1">{"assumption1",#N/A,FALSE,"Assumptions";"assumption2",#N/A,FALSE,"Assumptions";"assumption3",#N/A,FALSE,"Assumptions";"prod",#N/A,FALSE,"Financials";"prod2",#N/A,FALSE,"Financials";"pnl",#N/A,FALSE,"Financials";"pnl2",#N/A,FALSE,"Financials";"cash",#N/A,FALSE,"Financials";"cash2",#N/A,FALSE,"Financials"}</definedName>
    <definedName name="wrn.print1._4_2" localSheetId="0" hidden="1">{"assumption1",#N/A,FALSE,"Assumptions";"assumption2",#N/A,FALSE,"Assumptions";"assumption3",#N/A,FALSE,"Assumptions";"prod",#N/A,FALSE,"Financials";"prod2",#N/A,FALSE,"Financials";"pnl",#N/A,FALSE,"Financials";"pnl2",#N/A,FALSE,"Financials";"cash",#N/A,FALSE,"Financials";"cash2",#N/A,FALSE,"Financials"}</definedName>
    <definedName name="wrn.print1._4_2" hidden="1">{"assumption1",#N/A,FALSE,"Assumptions";"assumption2",#N/A,FALSE,"Assumptions";"assumption3",#N/A,FALSE,"Assumptions";"prod",#N/A,FALSE,"Financials";"prod2",#N/A,FALSE,"Financials";"pnl",#N/A,FALSE,"Financials";"pnl2",#N/A,FALSE,"Financials";"cash",#N/A,FALSE,"Financials";"cash2",#N/A,FALSE,"Financials"}</definedName>
    <definedName name="wrn.print1._4_3" localSheetId="0" hidden="1">{"assumption1",#N/A,FALSE,"Assumptions";"assumption2",#N/A,FALSE,"Assumptions";"assumption3",#N/A,FALSE,"Assumptions";"prod",#N/A,FALSE,"Financials";"prod2",#N/A,FALSE,"Financials";"pnl",#N/A,FALSE,"Financials";"pnl2",#N/A,FALSE,"Financials";"cash",#N/A,FALSE,"Financials";"cash2",#N/A,FALSE,"Financials"}</definedName>
    <definedName name="wrn.print1._4_3" hidden="1">{"assumption1",#N/A,FALSE,"Assumptions";"assumption2",#N/A,FALSE,"Assumptions";"assumption3",#N/A,FALSE,"Assumptions";"prod",#N/A,FALSE,"Financials";"prod2",#N/A,FALSE,"Financials";"pnl",#N/A,FALSE,"Financials";"pnl2",#N/A,FALSE,"Financials";"cash",#N/A,FALSE,"Financials";"cash2",#N/A,FALSE,"Financials"}</definedName>
    <definedName name="wrn.print1._5" localSheetId="0" hidden="1">{"assumption1",#N/A,FALSE,"Assumptions";"assumption2",#N/A,FALSE,"Assumptions";"assumption3",#N/A,FALSE,"Assumptions";"prod",#N/A,FALSE,"Financials";"prod2",#N/A,FALSE,"Financials";"pnl",#N/A,FALSE,"Financials";"pnl2",#N/A,FALSE,"Financials";"cash",#N/A,FALSE,"Financials";"cash2",#N/A,FALSE,"Financials"}</definedName>
    <definedName name="wrn.print1._5" hidden="1">{"assumption1",#N/A,FALSE,"Assumptions";"assumption2",#N/A,FALSE,"Assumptions";"assumption3",#N/A,FALSE,"Assumptions";"prod",#N/A,FALSE,"Financials";"prod2",#N/A,FALSE,"Financials";"pnl",#N/A,FALSE,"Financials";"pnl2",#N/A,FALSE,"Financials";"cash",#N/A,FALSE,"Financials";"cash2",#N/A,FALSE,"Financials"}</definedName>
    <definedName name="wrn.print1._5_1" localSheetId="0" hidden="1">{"assumption1",#N/A,FALSE,"Assumptions";"assumption2",#N/A,FALSE,"Assumptions";"assumption3",#N/A,FALSE,"Assumptions";"prod",#N/A,FALSE,"Financials";"prod2",#N/A,FALSE,"Financials";"pnl",#N/A,FALSE,"Financials";"pnl2",#N/A,FALSE,"Financials";"cash",#N/A,FALSE,"Financials";"cash2",#N/A,FALSE,"Financials"}</definedName>
    <definedName name="wrn.print1._5_1" hidden="1">{"assumption1",#N/A,FALSE,"Assumptions";"assumption2",#N/A,FALSE,"Assumptions";"assumption3",#N/A,FALSE,"Assumptions";"prod",#N/A,FALSE,"Financials";"prod2",#N/A,FALSE,"Financials";"pnl",#N/A,FALSE,"Financials";"pnl2",#N/A,FALSE,"Financials";"cash",#N/A,FALSE,"Financials";"cash2",#N/A,FALSE,"Financials"}</definedName>
    <definedName name="wrn.print1._5_2" localSheetId="0" hidden="1">{"assumption1",#N/A,FALSE,"Assumptions";"assumption2",#N/A,FALSE,"Assumptions";"assumption3",#N/A,FALSE,"Assumptions";"prod",#N/A,FALSE,"Financials";"prod2",#N/A,FALSE,"Financials";"pnl",#N/A,FALSE,"Financials";"pnl2",#N/A,FALSE,"Financials";"cash",#N/A,FALSE,"Financials";"cash2",#N/A,FALSE,"Financials"}</definedName>
    <definedName name="wrn.print1._5_2" hidden="1">{"assumption1",#N/A,FALSE,"Assumptions";"assumption2",#N/A,FALSE,"Assumptions";"assumption3",#N/A,FALSE,"Assumptions";"prod",#N/A,FALSE,"Financials";"prod2",#N/A,FALSE,"Financials";"pnl",#N/A,FALSE,"Financials";"pnl2",#N/A,FALSE,"Financials";"cash",#N/A,FALSE,"Financials";"cash2",#N/A,FALSE,"Financials"}</definedName>
    <definedName name="wrn.print1._5_3" localSheetId="0" hidden="1">{"assumption1",#N/A,FALSE,"Assumptions";"assumption2",#N/A,FALSE,"Assumptions";"assumption3",#N/A,FALSE,"Assumptions";"prod",#N/A,FALSE,"Financials";"prod2",#N/A,FALSE,"Financials";"pnl",#N/A,FALSE,"Financials";"pnl2",#N/A,FALSE,"Financials";"cash",#N/A,FALSE,"Financials";"cash2",#N/A,FALSE,"Financials"}</definedName>
    <definedName name="wrn.print1._5_3" hidden="1">{"assumption1",#N/A,FALSE,"Assumptions";"assumption2",#N/A,FALSE,"Assumptions";"assumption3",#N/A,FALSE,"Assumptions";"prod",#N/A,FALSE,"Financials";"prod2",#N/A,FALSE,"Financials";"pnl",#N/A,FALSE,"Financials";"pnl2",#N/A,FALSE,"Financials";"cash",#N/A,FALSE,"Financials";"cash2",#N/A,FALSE,"Financials"}</definedName>
    <definedName name="wrn.PrintAll." localSheetId="0" hidden="1">{"PA1",#N/A,TRUE,"BORDMW";"pa2",#N/A,TRUE,"BORDMW";"PA3",#N/A,TRUE,"BORDMW";"PA4",#N/A,TRUE,"BORDMW"}</definedName>
    <definedName name="wrn.PrintAll." hidden="1">{"PA1",#N/A,TRUE,"BORDMW";"pa2",#N/A,TRUE,"BORDMW";"PA3",#N/A,TRUE,"BORDMW";"PA4",#N/A,TRUE,"BORDMW"}</definedName>
    <definedName name="wrn.PrintAll._1" localSheetId="0" hidden="1">{"PA1",#N/A,TRUE,"BORDMW";"pa2",#N/A,TRUE,"BORDMW";"PA3",#N/A,TRUE,"BORDMW";"PA4",#N/A,TRUE,"BORDMW"}</definedName>
    <definedName name="wrn.PrintAll._1" hidden="1">{"PA1",#N/A,TRUE,"BORDMW";"pa2",#N/A,TRUE,"BORDMW";"PA3",#N/A,TRUE,"BORDMW";"PA4",#N/A,TRUE,"BORDMW"}</definedName>
    <definedName name="wrn.Project._.Summary." localSheetId="0" hidden="1">{"Summary",#N/A,FALSE,"MICMULT";"Income Statement",#N/A,FALSE,"MICMULT";"Cash Flows",#N/A,FALSE,"MICMULT"}</definedName>
    <definedName name="wrn.Project._.Summary." hidden="1">{"Summary",#N/A,FALSE,"MICMULT";"Income Statement",#N/A,FALSE,"MICMULT";"Cash Flows",#N/A,FALSE,"MICMULT"}</definedName>
    <definedName name="wrn.Project._.Summary._1" localSheetId="0" hidden="1">{"Summary",#N/A,FALSE,"MICMULT";"Income Statement",#N/A,FALSE,"MICMULT";"Cash Flows",#N/A,FALSE,"MICMULT"}</definedName>
    <definedName name="wrn.Project._.Summary._1" hidden="1">{"Summary",#N/A,FALSE,"MICMULT";"Income Statement",#N/A,FALSE,"MICMULT";"Cash Flows",#N/A,FALSE,"MICMULT"}</definedName>
    <definedName name="wrn.Projected._.Data._.and._.Subject._.Company._.Data." localSheetId="0" hidden="1">{#N/A,#N/A,FALSE,"Projected Data &amp; SUBJECT-INPUTS"}</definedName>
    <definedName name="wrn.Projected._.Data._.and._.Subject._.Company._.Data." hidden="1">{#N/A,#N/A,FALSE,"Projected Data &amp; SUBJECT-INPUTS"}</definedName>
    <definedName name="wrn.Projected._.Data._.and._.Subject._.Company._.Data._1" localSheetId="0" hidden="1">{#N/A,#N/A,FALSE,"Projected Data &amp; SUBJECT-INPUTS"}</definedName>
    <definedName name="wrn.Projected._.Data._.and._.Subject._.Company._.Data._1" hidden="1">{#N/A,#N/A,FALSE,"Projected Data &amp; SUBJECT-INPUTS"}</definedName>
    <definedName name="wrn.recap." localSheetId="0"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d_take." localSheetId="0" hidden="1">{"red_take_pg1",#N/A,FALSE,"reduced_take";"red_take_pg2",#N/A,FALSE,"reduced_take";"red_take_pg3",#N/A,FALSE,"reduced_take";"red_take_pg4",#N/A,FALSE,"reduced_take";"red_take_pg5",#N/A,FALSE,"reduced_take";"red_take_pg6",#N/A,FALSE,"reduced_take"}</definedName>
    <definedName name="wrn.red_take." hidden="1">{"red_take_pg1",#N/A,FALSE,"reduced_take";"red_take_pg2",#N/A,FALSE,"reduced_take";"red_take_pg3",#N/A,FALSE,"reduced_take";"red_take_pg4",#N/A,FALSE,"reduced_take";"red_take_pg5",#N/A,FALSE,"reduced_take";"red_take_pg6",#N/A,FALSE,"reduced_take"}</definedName>
    <definedName name="wrn.red_take._1" localSheetId="0" hidden="1">{"red_take_pg1",#N/A,FALSE,"reduced_take";"red_take_pg2",#N/A,FALSE,"reduced_take";"red_take_pg3",#N/A,FALSE,"reduced_take";"red_take_pg4",#N/A,FALSE,"reduced_take";"red_take_pg5",#N/A,FALSE,"reduced_take";"red_take_pg6",#N/A,FALSE,"reduced_take"}</definedName>
    <definedName name="wrn.red_take._1" hidden="1">{"red_take_pg1",#N/A,FALSE,"reduced_take";"red_take_pg2",#N/A,FALSE,"reduced_take";"red_take_pg3",#N/A,FALSE,"reduced_take";"red_take_pg4",#N/A,FALSE,"reduced_take";"red_take_pg5",#N/A,FALSE,"reduced_take";"red_take_pg6",#N/A,FALSE,"reduced_take"}</definedName>
    <definedName name="wrn.Report._.Exhibits." localSheetId="0" hidden="1">{"Inc Stmt Exhibit",#N/A,FALSE,"IS";"BS Exhibit",#N/A,FALSE,"BS";"Ratio No.1",#N/A,FALSE,"Ratio";"Ratio No.2",#N/A,FALSE,"Ratio"}</definedName>
    <definedName name="wrn.Report._.Exhibits." hidden="1">{"Inc Stmt Exhibit",#N/A,FALSE,"IS";"BS Exhibit",#N/A,FALSE,"BS";"Ratio No.1",#N/A,FALSE,"Ratio";"Ratio No.2",#N/A,FALSE,"Ratio"}</definedName>
    <definedName name="wrn.Report._.Exhibits._1" localSheetId="0" hidden="1">{"Inc Stmt Exhibit",#N/A,FALSE,"IS";"BS Exhibit",#N/A,FALSE,"BS";"Ratio No.1",#N/A,FALSE,"Ratio";"Ratio No.2",#N/A,FALSE,"Ratio"}</definedName>
    <definedName name="wrn.Report._.Exhibits._1" hidden="1">{"Inc Stmt Exhibit",#N/A,FALSE,"IS";"BS Exhibit",#N/A,FALSE,"BS";"Ratio No.1",#N/A,FALSE,"Ratio";"Ratio No.2",#N/A,FALSE,"Ratio"}</definedName>
    <definedName name="wrn.revenue._.detail." localSheetId="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detail._1" localSheetId="0"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graph." localSheetId="0" hidden="1">{"revenue graph",#N/A,FALSE,"Revenue Graph"}</definedName>
    <definedName name="wrn.revenue._.graph." hidden="1">{"revenue graph",#N/A,FALSE,"Revenue Graph"}</definedName>
    <definedName name="wrn.revenue._.graph._1" localSheetId="0" hidden="1">{"revenue graph",#N/A,FALSE,"Revenue Graph"}</definedName>
    <definedName name="wrn.revenue._.graph._1" hidden="1">{"revenue graph",#N/A,FALSE,"Revenue Graph"}</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ales._1" localSheetId="0" hidden="1">{"sales",#N/A,FALSE,"Sales";"sales existing",#N/A,FALSE,"Sales";"sales rd1",#N/A,FALSE,"Sales";"sales rd2",#N/A,FALSE,"Sales"}</definedName>
    <definedName name="wrn.sales._1" hidden="1">{"sales",#N/A,FALSE,"Sales";"sales existing",#N/A,FALSE,"Sales";"sales rd1",#N/A,FALSE,"Sales";"sales rd2",#N/A,FALSE,"Sales"}</definedName>
    <definedName name="wrn.sample." localSheetId="0" hidden="1">{"sample",#N/A,FALSE,"Client Input Sheet"}</definedName>
    <definedName name="wrn.sample." hidden="1">{"sample",#N/A,FALSE,"Client Input Sheet"}</definedName>
    <definedName name="wrn.sample._1" localSheetId="0" hidden="1">{"sample",#N/A,FALSE,"Client Input Sheet"}</definedName>
    <definedName name="wrn.sample._1" hidden="1">{"sample",#N/A,FALSE,"Client Input Sheet"}</definedName>
    <definedName name="wrn.Shorten._.Version." localSheetId="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horten._.Version._1" localSheetId="0" hidden="1">{#N/A,#N/A,FALSE,"changes";#N/A,#N/A,FALSE,"Assumptions";"view1",#N/A,FALSE,"BE Analysis";"view2",#N/A,FALSE,"BE Analysis";#N/A,#N/A,FALSE,"DCF Calculation - Scenario 1";"Dollar",#N/A,FALSE,"Consolidated - Scenario 1";"CS",#N/A,FALSE,"Consolidated - Scenario 1"}</definedName>
    <definedName name="wrn.Shorten._.Version._1" hidden="1">{#N/A,#N/A,FALSE,"changes";#N/A,#N/A,FALSE,"Assumptions";"view1",#N/A,FALSE,"BE Analysis";"view2",#N/A,FALSE,"BE Analysis";#N/A,#N/A,FALSE,"DCF Calculation - Scenario 1";"Dollar",#N/A,FALSE,"Consolidated - Scenario 1";"CS",#N/A,FALSE,"Consolidated - Scenario 1"}</definedName>
    <definedName name="wrn.STMT._.OF._.CASH._.FLOWS." localSheetId="0" hidden="1">{"STMT OF CASH FLOWS",#N/A,FALSE,"Cash Flows Indirect"}</definedName>
    <definedName name="wrn.STMT._.OF._.CASH._.FLOWS." hidden="1">{"STMT OF CASH FLOWS",#N/A,FALSE,"Cash Flows Indirect"}</definedName>
    <definedName name="wrn.STMT._.OF._.CASH._.FLOWS._1" localSheetId="0" hidden="1">{"STMT OF CASH FLOWS",#N/A,FALSE,"Cash Flows Indirect"}</definedName>
    <definedName name="wrn.STMT._.OF._.CASH._.FLOWS._1" hidden="1">{"STMT OF CASH FLOWS",#N/A,FALSE,"Cash Flows Indirect"}</definedName>
    <definedName name="wrn.SUM._.OF._.UNIT._.3." localSheetId="0"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0" hidden="1">{"summary",#N/A,FALSE,"Valuation Analysis"}</definedName>
    <definedName name="wrn.summary." hidden="1">{"summary",#N/A,FALSE,"Valuation Analysis"}</definedName>
    <definedName name="wrn.summary._.schedules." localSheetId="0" hidden="1">{"summary1",#N/A,FALSE,"Summary of Values";"summary2",#N/A,FALSE,"Summary of Values"}</definedName>
    <definedName name="wrn.summary._.schedules." hidden="1">{"summary1",#N/A,FALSE,"Summary of Values";"summary2",#N/A,FALSE,"Summary of Values"}</definedName>
    <definedName name="wrn.summary._.schedules._1" localSheetId="0" hidden="1">{"summary1",#N/A,FALSE,"Summary of Values";"summary2",#N/A,FALSE,"Summary of Values"}</definedName>
    <definedName name="wrn.summary._.schedules._1" hidden="1">{"summary1",#N/A,FALSE,"Summary of Values";"summary2",#N/A,FALSE,"Summary of Values"}</definedName>
    <definedName name="wrn.summary._1" localSheetId="0" hidden="1">{"summary",#N/A,FALSE,"Valuation Analysis"}</definedName>
    <definedName name="wrn.summary._1" hidden="1">{"summary",#N/A,FALSE,"Valuation Analysis"}</definedName>
    <definedName name="wrn.TB._.ALL._.ACCTS." localSheetId="0" hidden="1">{"BALANCE SHEET ACCTS",#N/A,TRUE,"Working Trial Balance";"INCOME STMT ACCTS",#N/A,TRUE,"Working Trial Balance"}</definedName>
    <definedName name="wrn.TB._.ALL._.ACCTS." hidden="1">{"BALANCE SHEET ACCTS",#N/A,TRUE,"Working Trial Balance";"INCOME STMT ACCTS",#N/A,TRUE,"Working Trial Balance"}</definedName>
    <definedName name="wrn.TB._.ALL._.ACCTS._1" localSheetId="0" hidden="1">{"BALANCE SHEET ACCTS",#N/A,TRUE,"Working Trial Balance";"INCOME STMT ACCTS",#N/A,TRUE,"Working Trial Balance"}</definedName>
    <definedName name="wrn.TB._.ALL._.ACCTS._1" hidden="1">{"BALANCE SHEET ACCTS",#N/A,TRUE,"Working Trial Balance";"INCOME STMT ACCTS",#N/A,TRUE,"Working Trial Balance"}</definedName>
    <definedName name="wrn.TB._.BALANCE._.SHEET." localSheetId="0" hidden="1">{"BALANCE SHEET ACCTS",#N/A,FALSE,"Working Trial Balance"}</definedName>
    <definedName name="wrn.TB._.BALANCE._.SHEET." hidden="1">{"BALANCE SHEET ACCTS",#N/A,FALSE,"Working Trial Balance"}</definedName>
    <definedName name="wrn.TB._.BALANCE._.SHEET._1" localSheetId="0" hidden="1">{"BALANCE SHEET ACCTS",#N/A,FALSE,"Working Trial Balance"}</definedName>
    <definedName name="wrn.TB._.BALANCE._.SHEET._1" hidden="1">{"BALANCE SHEET ACCTS",#N/A,FALSE,"Working Trial Balance"}</definedName>
    <definedName name="wrn.TB._.EXPLANATIONS." localSheetId="0" hidden="1">{"EXPLANATIONS",#N/A,FALSE,"Working Trial Balance"}</definedName>
    <definedName name="wrn.TB._.EXPLANATIONS." hidden="1">{"EXPLANATIONS",#N/A,FALSE,"Working Trial Balance"}</definedName>
    <definedName name="wrn.TB._.EXPLANATIONS._1" localSheetId="0" hidden="1">{"EXPLANATIONS",#N/A,FALSE,"Working Trial Balance"}</definedName>
    <definedName name="wrn.TB._.EXPLANATIONS._1" hidden="1">{"EXPLANATIONS",#N/A,FALSE,"Working Trial Balance"}</definedName>
    <definedName name="wrn.TB._.INCOME._.STMT." localSheetId="0" hidden="1">{"INCOME STMT ACCTS",#N/A,FALSE,"Working Trial Balance"}</definedName>
    <definedName name="wrn.TB._.INCOME._.STMT." hidden="1">{"INCOME STMT ACCTS",#N/A,FALSE,"Working Trial Balance"}</definedName>
    <definedName name="wrn.TB._.INCOME._.STMT._1" localSheetId="0" hidden="1">{"INCOME STMT ACCTS",#N/A,FALSE,"Working Trial Balance"}</definedName>
    <definedName name="wrn.TB._.INCOME._.STMT._1" hidden="1">{"INCOME STMT ACCTS",#N/A,FALSE,"Working Trial Balance"}</definedName>
    <definedName name="wrn.technology." localSheetId="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localSheetId="0"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st1." localSheetId="0" hidden="1">{"Income Statement",#N/A,FALSE,"CFMODEL";"Balance Sheet",#N/A,FALSE,"CFMODEL"}</definedName>
    <definedName name="wrn.test1." hidden="1">{"Income Statement",#N/A,FALSE,"CFMODEL";"Balance Sheet",#N/A,FALSE,"CFMODEL"}</definedName>
    <definedName name="wrn.test1._1" localSheetId="0" hidden="1">{"Income Statement",#N/A,FALSE,"CFMODEL";"Balance Sheet",#N/A,FALSE,"CFMODEL"}</definedName>
    <definedName name="wrn.test1._1" hidden="1">{"Income Statement",#N/A,FALSE,"CFMODEL";"Balance Sheet",#N/A,FALSE,"CFMODEL"}</definedName>
    <definedName name="wrn.test2." localSheetId="0" hidden="1">{"SourcesUses",#N/A,TRUE,"CFMODEL";"TransOverview",#N/A,TRUE,"CFMODEL"}</definedName>
    <definedName name="wrn.test2." hidden="1">{"SourcesUses",#N/A,TRUE,"CFMODEL";"TransOverview",#N/A,TRUE,"CFMODEL"}</definedName>
    <definedName name="wrn.test2._1" localSheetId="0" hidden="1">{"SourcesUses",#N/A,TRUE,"CFMODEL";"TransOverview",#N/A,TRUE,"CFMODEL"}</definedName>
    <definedName name="wrn.test2._1" hidden="1">{"SourcesUses",#N/A,TRUE,"CFMODEL";"TransOverview",#N/A,TRUE,"CFMODEL"}</definedName>
    <definedName name="wrn.test3." localSheetId="0" hidden="1">{"SourcesUses",#N/A,TRUE,#N/A;"TransOverview",#N/A,TRUE,"CFMODEL"}</definedName>
    <definedName name="wrn.test3." hidden="1">{"SourcesUses",#N/A,TRUE,#N/A;"TransOverview",#N/A,TRUE,"CFMODEL"}</definedName>
    <definedName name="wrn.test3._1" localSheetId="0" hidden="1">{"SourcesUses",#N/A,TRUE,#N/A;"TransOverview",#N/A,TRUE,"CFMODEL"}</definedName>
    <definedName name="wrn.test3._1" hidden="1">{"SourcesUses",#N/A,TRUE,#N/A;"TransOverview",#N/A,TRUE,"CFMODEL"}</definedName>
    <definedName name="wrn.test4." localSheetId="0" hidden="1">{"SourcesUses",#N/A,TRUE,"FundsFlow";"TransOverview",#N/A,TRUE,"FundsFlow"}</definedName>
    <definedName name="wrn.test4." hidden="1">{"SourcesUses",#N/A,TRUE,"FundsFlow";"TransOverview",#N/A,TRUE,"FundsFlow"}</definedName>
    <definedName name="wrn.test4._1" localSheetId="0" hidden="1">{"SourcesUses",#N/A,TRUE,"FundsFlow";"TransOverview",#N/A,TRUE,"FundsFlow"}</definedName>
    <definedName name="wrn.test4._1" hidden="1">{"SourcesUses",#N/A,TRUE,"FundsFlow";"TransOverview",#N/A,TRUE,"FundsFlow"}</definedName>
    <definedName name="wrn.TESTS." localSheetId="0" hidden="1">{"PAGE_1",#N/A,FALSE,"MONTH"}</definedName>
    <definedName name="wrn.TESTS." hidden="1">{"PAGE_1",#N/A,FALSE,"MONTH"}</definedName>
    <definedName name="wrn.Total._.Printout." localSheetId="0"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rademark._.and._.trade._.name." localSheetId="0" hidden="1">{"trademark1",#N/A,FALSE,"Trademark(s) and Trade Name(s)"}</definedName>
    <definedName name="wrn.trademark._.and._.trade._.name." hidden="1">{"trademark1",#N/A,FALSE,"Trademark(s) and Trade Name(s)"}</definedName>
    <definedName name="wrn.trademark._.and._.trade._.name._1" localSheetId="0" hidden="1">{"trademark1",#N/A,FALSE,"Trademark(s) and Trade Name(s)"}</definedName>
    <definedName name="wrn.trademark._.and._.trade._.name._1" hidden="1">{"trademark1",#N/A,FALSE,"Trademark(s) and Trade Name(s)"}</definedName>
    <definedName name="wrn.Unit._.Financials." localSheetId="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SIM_Data."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Abbrev." localSheetId="0" hidden="1">{#N/A,#N/A,FALSE,"Expenditures";#N/A,#N/A,FALSE,"Property Placed In-Service";#N/A,#N/A,FALSE,"Removals";#N/A,#N/A,FALSE,"Retirements";#N/A,#N/A,FALSE,"CWIP Balances";#N/A,#N/A,FALSE,"CWIP_Expend_Ratios";#N/A,#N/A,FALSE,"CWIP_Yr_End"}</definedName>
    <definedName name="wrn.USIM_Data_Abbrev." hidden="1">{#N/A,#N/A,FALSE,"Expenditures";#N/A,#N/A,FALSE,"Property Placed In-Service";#N/A,#N/A,FALSE,"Removals";#N/A,#N/A,FALSE,"Retirements";#N/A,#N/A,FALSE,"CWIP Balances";#N/A,#N/A,FALSE,"CWIP_Expend_Ratios";#N/A,#N/A,FALSE,"CWIP_Yr_End"}</definedName>
    <definedName name="wrn.USIM_Data_Abbrev._1" localSheetId="0" hidden="1">{#N/A,#N/A,FALSE,"Expenditures";#N/A,#N/A,FALSE,"Property Placed In-Service";#N/A,#N/A,FALSE,"Removals";#N/A,#N/A,FALSE,"Retirements";#N/A,#N/A,FALSE,"CWIP Balances";#N/A,#N/A,FALSE,"CWIP_Expend_Ratios";#N/A,#N/A,FALSE,"CWIP_Yr_End"}</definedName>
    <definedName name="wrn.USIM_Data_Abbrev._1" hidden="1">{#N/A,#N/A,FALSE,"Expenditures";#N/A,#N/A,FALSE,"Property Placed In-Service";#N/A,#N/A,FALSE,"Removals";#N/A,#N/A,FALSE,"Retirements";#N/A,#N/A,FALSE,"CWIP Balances";#N/A,#N/A,FALSE,"CWIP_Expend_Ratios";#N/A,#N/A,FALSE,"CWIP_Yr_End"}</definedName>
    <definedName name="wrn.USIM_Data_Abbrev._1_1" localSheetId="0" hidden="1">{#N/A,#N/A,FALSE,"Expenditures";#N/A,#N/A,FALSE,"Property Placed In-Service";#N/A,#N/A,FALSE,"Removals";#N/A,#N/A,FALSE,"Retirements";#N/A,#N/A,FALSE,"CWIP Balances";#N/A,#N/A,FALSE,"CWIP_Expend_Ratios";#N/A,#N/A,FALSE,"CWIP_Yr_End"}</definedName>
    <definedName name="wrn.USIM_Data_Abbrev._1_1" hidden="1">{#N/A,#N/A,FALSE,"Expenditures";#N/A,#N/A,FALSE,"Property Placed In-Service";#N/A,#N/A,FALSE,"Removals";#N/A,#N/A,FALSE,"Retirements";#N/A,#N/A,FALSE,"CWIP Balances";#N/A,#N/A,FALSE,"CWIP_Expend_Ratios";#N/A,#N/A,FALSE,"CWIP_Yr_End"}</definedName>
    <definedName name="wrn.USIM_Data_Abbrev._1_2" localSheetId="0" hidden="1">{#N/A,#N/A,FALSE,"Expenditures";#N/A,#N/A,FALSE,"Property Placed In-Service";#N/A,#N/A,FALSE,"Removals";#N/A,#N/A,FALSE,"Retirements";#N/A,#N/A,FALSE,"CWIP Balances";#N/A,#N/A,FALSE,"CWIP_Expend_Ratios";#N/A,#N/A,FALSE,"CWIP_Yr_End"}</definedName>
    <definedName name="wrn.USIM_Data_Abbrev._1_2" hidden="1">{#N/A,#N/A,FALSE,"Expenditures";#N/A,#N/A,FALSE,"Property Placed In-Service";#N/A,#N/A,FALSE,"Removals";#N/A,#N/A,FALSE,"Retirements";#N/A,#N/A,FALSE,"CWIP Balances";#N/A,#N/A,FALSE,"CWIP_Expend_Ratios";#N/A,#N/A,FALSE,"CWIP_Yr_End"}</definedName>
    <definedName name="wrn.USIM_Data_Abbrev._1_3" localSheetId="0" hidden="1">{#N/A,#N/A,FALSE,"Expenditures";#N/A,#N/A,FALSE,"Property Placed In-Service";#N/A,#N/A,FALSE,"Removals";#N/A,#N/A,FALSE,"Retirements";#N/A,#N/A,FALSE,"CWIP Balances";#N/A,#N/A,FALSE,"CWIP_Expend_Ratios";#N/A,#N/A,FALSE,"CWIP_Yr_End"}</definedName>
    <definedName name="wrn.USIM_Data_Abbrev._1_3" hidden="1">{#N/A,#N/A,FALSE,"Expenditures";#N/A,#N/A,FALSE,"Property Placed In-Service";#N/A,#N/A,FALSE,"Removals";#N/A,#N/A,FALSE,"Retirements";#N/A,#N/A,FALSE,"CWIP Balances";#N/A,#N/A,FALSE,"CWIP_Expend_Ratios";#N/A,#N/A,FALSE,"CWIP_Yr_End"}</definedName>
    <definedName name="wrn.USIM_Data_Abbrev._2" localSheetId="0" hidden="1">{#N/A,#N/A,FALSE,"Expenditures";#N/A,#N/A,FALSE,"Property Placed In-Service";#N/A,#N/A,FALSE,"Removals";#N/A,#N/A,FALSE,"Retirements";#N/A,#N/A,FALSE,"CWIP Balances";#N/A,#N/A,FALSE,"CWIP_Expend_Ratios";#N/A,#N/A,FALSE,"CWIP_Yr_End"}</definedName>
    <definedName name="wrn.USIM_Data_Abbrev._2" hidden="1">{#N/A,#N/A,FALSE,"Expenditures";#N/A,#N/A,FALSE,"Property Placed In-Service";#N/A,#N/A,FALSE,"Removals";#N/A,#N/A,FALSE,"Retirements";#N/A,#N/A,FALSE,"CWIP Balances";#N/A,#N/A,FALSE,"CWIP_Expend_Ratios";#N/A,#N/A,FALSE,"CWIP_Yr_End"}</definedName>
    <definedName name="wrn.USIM_Data_Abbrev._2_1" localSheetId="0" hidden="1">{#N/A,#N/A,FALSE,"Expenditures";#N/A,#N/A,FALSE,"Property Placed In-Service";#N/A,#N/A,FALSE,"Removals";#N/A,#N/A,FALSE,"Retirements";#N/A,#N/A,FALSE,"CWIP Balances";#N/A,#N/A,FALSE,"CWIP_Expend_Ratios";#N/A,#N/A,FALSE,"CWIP_Yr_End"}</definedName>
    <definedName name="wrn.USIM_Data_Abbrev._2_1" hidden="1">{#N/A,#N/A,FALSE,"Expenditures";#N/A,#N/A,FALSE,"Property Placed In-Service";#N/A,#N/A,FALSE,"Removals";#N/A,#N/A,FALSE,"Retirements";#N/A,#N/A,FALSE,"CWIP Balances";#N/A,#N/A,FALSE,"CWIP_Expend_Ratios";#N/A,#N/A,FALSE,"CWIP_Yr_End"}</definedName>
    <definedName name="wrn.USIM_Data_Abbrev._2_2" localSheetId="0" hidden="1">{#N/A,#N/A,FALSE,"Expenditures";#N/A,#N/A,FALSE,"Property Placed In-Service";#N/A,#N/A,FALSE,"Removals";#N/A,#N/A,FALSE,"Retirements";#N/A,#N/A,FALSE,"CWIP Balances";#N/A,#N/A,FALSE,"CWIP_Expend_Ratios";#N/A,#N/A,FALSE,"CWIP_Yr_End"}</definedName>
    <definedName name="wrn.USIM_Data_Abbrev._2_2" hidden="1">{#N/A,#N/A,FALSE,"Expenditures";#N/A,#N/A,FALSE,"Property Placed In-Service";#N/A,#N/A,FALSE,"Removals";#N/A,#N/A,FALSE,"Retirements";#N/A,#N/A,FALSE,"CWIP Balances";#N/A,#N/A,FALSE,"CWIP_Expend_Ratios";#N/A,#N/A,FALSE,"CWIP_Yr_End"}</definedName>
    <definedName name="wrn.USIM_Data_Abbrev._2_3" localSheetId="0" hidden="1">{#N/A,#N/A,FALSE,"Expenditures";#N/A,#N/A,FALSE,"Property Placed In-Service";#N/A,#N/A,FALSE,"Removals";#N/A,#N/A,FALSE,"Retirements";#N/A,#N/A,FALSE,"CWIP Balances";#N/A,#N/A,FALSE,"CWIP_Expend_Ratios";#N/A,#N/A,FALSE,"CWIP_Yr_End"}</definedName>
    <definedName name="wrn.USIM_Data_Abbrev._2_3" hidden="1">{#N/A,#N/A,FALSE,"Expenditures";#N/A,#N/A,FALSE,"Property Placed In-Service";#N/A,#N/A,FALSE,"Removals";#N/A,#N/A,FALSE,"Retirements";#N/A,#N/A,FALSE,"CWIP Balances";#N/A,#N/A,FALSE,"CWIP_Expend_Ratios";#N/A,#N/A,FALSE,"CWIP_Yr_End"}</definedName>
    <definedName name="wrn.USIM_Data_Abbrev._3" localSheetId="0" hidden="1">{#N/A,#N/A,FALSE,"Expenditures";#N/A,#N/A,FALSE,"Property Placed In-Service";#N/A,#N/A,FALSE,"Removals";#N/A,#N/A,FALSE,"Retirements";#N/A,#N/A,FALSE,"CWIP Balances";#N/A,#N/A,FALSE,"CWIP_Expend_Ratios";#N/A,#N/A,FALSE,"CWIP_Yr_End"}</definedName>
    <definedName name="wrn.USIM_Data_Abbrev._3" hidden="1">{#N/A,#N/A,FALSE,"Expenditures";#N/A,#N/A,FALSE,"Property Placed In-Service";#N/A,#N/A,FALSE,"Removals";#N/A,#N/A,FALSE,"Retirements";#N/A,#N/A,FALSE,"CWIP Balances";#N/A,#N/A,FALSE,"CWIP_Expend_Ratios";#N/A,#N/A,FALSE,"CWIP_Yr_End"}</definedName>
    <definedName name="wrn.USIM_Data_Abbrev._3_1" localSheetId="0" hidden="1">{#N/A,#N/A,FALSE,"Expenditures";#N/A,#N/A,FALSE,"Property Placed In-Service";#N/A,#N/A,FALSE,"Removals";#N/A,#N/A,FALSE,"Retirements";#N/A,#N/A,FALSE,"CWIP Balances";#N/A,#N/A,FALSE,"CWIP_Expend_Ratios";#N/A,#N/A,FALSE,"CWIP_Yr_End"}</definedName>
    <definedName name="wrn.USIM_Data_Abbrev._3_1" hidden="1">{#N/A,#N/A,FALSE,"Expenditures";#N/A,#N/A,FALSE,"Property Placed In-Service";#N/A,#N/A,FALSE,"Removals";#N/A,#N/A,FALSE,"Retirements";#N/A,#N/A,FALSE,"CWIP Balances";#N/A,#N/A,FALSE,"CWIP_Expend_Ratios";#N/A,#N/A,FALSE,"CWIP_Yr_End"}</definedName>
    <definedName name="wrn.USIM_Data_Abbrev._3_2" localSheetId="0" hidden="1">{#N/A,#N/A,FALSE,"Expenditures";#N/A,#N/A,FALSE,"Property Placed In-Service";#N/A,#N/A,FALSE,"Removals";#N/A,#N/A,FALSE,"Retirements";#N/A,#N/A,FALSE,"CWIP Balances";#N/A,#N/A,FALSE,"CWIP_Expend_Ratios";#N/A,#N/A,FALSE,"CWIP_Yr_End"}</definedName>
    <definedName name="wrn.USIM_Data_Abbrev._3_2" hidden="1">{#N/A,#N/A,FALSE,"Expenditures";#N/A,#N/A,FALSE,"Property Placed In-Service";#N/A,#N/A,FALSE,"Removals";#N/A,#N/A,FALSE,"Retirements";#N/A,#N/A,FALSE,"CWIP Balances";#N/A,#N/A,FALSE,"CWIP_Expend_Ratios";#N/A,#N/A,FALSE,"CWIP_Yr_End"}</definedName>
    <definedName name="wrn.USIM_Data_Abbrev._3_3" localSheetId="0" hidden="1">{#N/A,#N/A,FALSE,"Expenditures";#N/A,#N/A,FALSE,"Property Placed In-Service";#N/A,#N/A,FALSE,"Removals";#N/A,#N/A,FALSE,"Retirements";#N/A,#N/A,FALSE,"CWIP Balances";#N/A,#N/A,FALSE,"CWIP_Expend_Ratios";#N/A,#N/A,FALSE,"CWIP_Yr_End"}</definedName>
    <definedName name="wrn.USIM_Data_Abbrev._3_3" hidden="1">{#N/A,#N/A,FALSE,"Expenditures";#N/A,#N/A,FALSE,"Property Placed In-Service";#N/A,#N/A,FALSE,"Removals";#N/A,#N/A,FALSE,"Retirements";#N/A,#N/A,FALSE,"CWIP Balances";#N/A,#N/A,FALSE,"CWIP_Expend_Ratios";#N/A,#N/A,FALSE,"CWIP_Yr_End"}</definedName>
    <definedName name="wrn.USIM_Data_Abbrev._4" localSheetId="0" hidden="1">{#N/A,#N/A,FALSE,"Expenditures";#N/A,#N/A,FALSE,"Property Placed In-Service";#N/A,#N/A,FALSE,"Removals";#N/A,#N/A,FALSE,"Retirements";#N/A,#N/A,FALSE,"CWIP Balances";#N/A,#N/A,FALSE,"CWIP_Expend_Ratios";#N/A,#N/A,FALSE,"CWIP_Yr_End"}</definedName>
    <definedName name="wrn.USIM_Data_Abbrev._4" hidden="1">{#N/A,#N/A,FALSE,"Expenditures";#N/A,#N/A,FALSE,"Property Placed In-Service";#N/A,#N/A,FALSE,"Removals";#N/A,#N/A,FALSE,"Retirements";#N/A,#N/A,FALSE,"CWIP Balances";#N/A,#N/A,FALSE,"CWIP_Expend_Ratios";#N/A,#N/A,FALSE,"CWIP_Yr_End"}</definedName>
    <definedName name="wrn.USIM_Data_Abbrev._4_1" localSheetId="0" hidden="1">{#N/A,#N/A,FALSE,"Expenditures";#N/A,#N/A,FALSE,"Property Placed In-Service";#N/A,#N/A,FALSE,"Removals";#N/A,#N/A,FALSE,"Retirements";#N/A,#N/A,FALSE,"CWIP Balances";#N/A,#N/A,FALSE,"CWIP_Expend_Ratios";#N/A,#N/A,FALSE,"CWIP_Yr_End"}</definedName>
    <definedName name="wrn.USIM_Data_Abbrev._4_1" hidden="1">{#N/A,#N/A,FALSE,"Expenditures";#N/A,#N/A,FALSE,"Property Placed In-Service";#N/A,#N/A,FALSE,"Removals";#N/A,#N/A,FALSE,"Retirements";#N/A,#N/A,FALSE,"CWIP Balances";#N/A,#N/A,FALSE,"CWIP_Expend_Ratios";#N/A,#N/A,FALSE,"CWIP_Yr_End"}</definedName>
    <definedName name="wrn.USIM_Data_Abbrev._4_2" localSheetId="0" hidden="1">{#N/A,#N/A,FALSE,"Expenditures";#N/A,#N/A,FALSE,"Property Placed In-Service";#N/A,#N/A,FALSE,"Removals";#N/A,#N/A,FALSE,"Retirements";#N/A,#N/A,FALSE,"CWIP Balances";#N/A,#N/A,FALSE,"CWIP_Expend_Ratios";#N/A,#N/A,FALSE,"CWIP_Yr_End"}</definedName>
    <definedName name="wrn.USIM_Data_Abbrev._4_2" hidden="1">{#N/A,#N/A,FALSE,"Expenditures";#N/A,#N/A,FALSE,"Property Placed In-Service";#N/A,#N/A,FALSE,"Removals";#N/A,#N/A,FALSE,"Retirements";#N/A,#N/A,FALSE,"CWIP Balances";#N/A,#N/A,FALSE,"CWIP_Expend_Ratios";#N/A,#N/A,FALSE,"CWIP_Yr_End"}</definedName>
    <definedName name="wrn.USIM_Data_Abbrev._4_3" localSheetId="0" hidden="1">{#N/A,#N/A,FALSE,"Expenditures";#N/A,#N/A,FALSE,"Property Placed In-Service";#N/A,#N/A,FALSE,"Removals";#N/A,#N/A,FALSE,"Retirements";#N/A,#N/A,FALSE,"CWIP Balances";#N/A,#N/A,FALSE,"CWIP_Expend_Ratios";#N/A,#N/A,FALSE,"CWIP_Yr_End"}</definedName>
    <definedName name="wrn.USIM_Data_Abbrev._4_3" hidden="1">{#N/A,#N/A,FALSE,"Expenditures";#N/A,#N/A,FALSE,"Property Placed In-Service";#N/A,#N/A,FALSE,"Removals";#N/A,#N/A,FALSE,"Retirements";#N/A,#N/A,FALSE,"CWIP Balances";#N/A,#N/A,FALSE,"CWIP_Expend_Ratios";#N/A,#N/A,FALSE,"CWIP_Yr_End"}</definedName>
    <definedName name="wrn.USIM_Data_Abbrev._5" localSheetId="0" hidden="1">{#N/A,#N/A,FALSE,"Expenditures";#N/A,#N/A,FALSE,"Property Placed In-Service";#N/A,#N/A,FALSE,"Removals";#N/A,#N/A,FALSE,"Retirements";#N/A,#N/A,FALSE,"CWIP Balances";#N/A,#N/A,FALSE,"CWIP_Expend_Ratios";#N/A,#N/A,FALSE,"CWIP_Yr_End"}</definedName>
    <definedName name="wrn.USIM_Data_Abbrev._5" hidden="1">{#N/A,#N/A,FALSE,"Expenditures";#N/A,#N/A,FALSE,"Property Placed In-Service";#N/A,#N/A,FALSE,"Removals";#N/A,#N/A,FALSE,"Retirements";#N/A,#N/A,FALSE,"CWIP Balances";#N/A,#N/A,FALSE,"CWIP_Expend_Ratios";#N/A,#N/A,FALSE,"CWIP_Yr_End"}</definedName>
    <definedName name="wrn.USIM_Data_Abbrev._5_1" localSheetId="0" hidden="1">{#N/A,#N/A,FALSE,"Expenditures";#N/A,#N/A,FALSE,"Property Placed In-Service";#N/A,#N/A,FALSE,"Removals";#N/A,#N/A,FALSE,"Retirements";#N/A,#N/A,FALSE,"CWIP Balances";#N/A,#N/A,FALSE,"CWIP_Expend_Ratios";#N/A,#N/A,FALSE,"CWIP_Yr_End"}</definedName>
    <definedName name="wrn.USIM_Data_Abbrev._5_1" hidden="1">{#N/A,#N/A,FALSE,"Expenditures";#N/A,#N/A,FALSE,"Property Placed In-Service";#N/A,#N/A,FALSE,"Removals";#N/A,#N/A,FALSE,"Retirements";#N/A,#N/A,FALSE,"CWIP Balances";#N/A,#N/A,FALSE,"CWIP_Expend_Ratios";#N/A,#N/A,FALSE,"CWIP_Yr_End"}</definedName>
    <definedName name="wrn.USIM_Data_Abbrev._5_2" localSheetId="0" hidden="1">{#N/A,#N/A,FALSE,"Expenditures";#N/A,#N/A,FALSE,"Property Placed In-Service";#N/A,#N/A,FALSE,"Removals";#N/A,#N/A,FALSE,"Retirements";#N/A,#N/A,FALSE,"CWIP Balances";#N/A,#N/A,FALSE,"CWIP_Expend_Ratios";#N/A,#N/A,FALSE,"CWIP_Yr_End"}</definedName>
    <definedName name="wrn.USIM_Data_Abbrev._5_2" hidden="1">{#N/A,#N/A,FALSE,"Expenditures";#N/A,#N/A,FALSE,"Property Placed In-Service";#N/A,#N/A,FALSE,"Removals";#N/A,#N/A,FALSE,"Retirements";#N/A,#N/A,FALSE,"CWIP Balances";#N/A,#N/A,FALSE,"CWIP_Expend_Ratios";#N/A,#N/A,FALSE,"CWIP_Yr_End"}</definedName>
    <definedName name="wrn.USIM_Data_Abbrev._5_3" localSheetId="0" hidden="1">{#N/A,#N/A,FALSE,"Expenditures";#N/A,#N/A,FALSE,"Property Placed In-Service";#N/A,#N/A,FALSE,"Removals";#N/A,#N/A,FALSE,"Retirements";#N/A,#N/A,FALSE,"CWIP Balances";#N/A,#N/A,FALSE,"CWIP_Expend_Ratios";#N/A,#N/A,FALSE,"CWIP_Yr_End"}</definedName>
    <definedName name="wrn.USIM_Data_Abbrev._5_3" hidden="1">{#N/A,#N/A,FALSE,"Expenditures";#N/A,#N/A,FALSE,"Property Placed In-Service";#N/A,#N/A,FALSE,"Removals";#N/A,#N/A,FALSE,"Retirements";#N/A,#N/A,FALSE,"CWIP Balances";#N/A,#N/A,FALSE,"CWIP_Expend_Ratios";#N/A,#N/A,FALSE,"CWIP_Yr_End"}</definedName>
    <definedName name="wrn.USIM_Data_Abbrev3." localSheetId="0" hidden="1">{#N/A,#N/A,FALSE,"Expenditures";#N/A,#N/A,FALSE,"Property Placed In-Service";#N/A,#N/A,FALSE,"CWIP Balances"}</definedName>
    <definedName name="wrn.USIM_Data_Abbrev3." hidden="1">{#N/A,#N/A,FALSE,"Expenditures";#N/A,#N/A,FALSE,"Property Placed In-Service";#N/A,#N/A,FALSE,"CWIP Balances"}</definedName>
    <definedName name="wrn.USIM_Data_Abbrev3._1" localSheetId="0" hidden="1">{#N/A,#N/A,FALSE,"Expenditures";#N/A,#N/A,FALSE,"Property Placed In-Service";#N/A,#N/A,FALSE,"CWIP Balances"}</definedName>
    <definedName name="wrn.USIM_Data_Abbrev3._1" hidden="1">{#N/A,#N/A,FALSE,"Expenditures";#N/A,#N/A,FALSE,"Property Placed In-Service";#N/A,#N/A,FALSE,"CWIP Balances"}</definedName>
    <definedName name="wrn.USIM_Data_Abbrev3._1_1" localSheetId="0" hidden="1">{#N/A,#N/A,FALSE,"Expenditures";#N/A,#N/A,FALSE,"Property Placed In-Service";#N/A,#N/A,FALSE,"CWIP Balances"}</definedName>
    <definedName name="wrn.USIM_Data_Abbrev3._1_1" hidden="1">{#N/A,#N/A,FALSE,"Expenditures";#N/A,#N/A,FALSE,"Property Placed In-Service";#N/A,#N/A,FALSE,"CWIP Balances"}</definedName>
    <definedName name="wrn.USIM_Data_Abbrev3._1_2" localSheetId="0" hidden="1">{#N/A,#N/A,FALSE,"Expenditures";#N/A,#N/A,FALSE,"Property Placed In-Service";#N/A,#N/A,FALSE,"CWIP Balances"}</definedName>
    <definedName name="wrn.USIM_Data_Abbrev3._1_2" hidden="1">{#N/A,#N/A,FALSE,"Expenditures";#N/A,#N/A,FALSE,"Property Placed In-Service";#N/A,#N/A,FALSE,"CWIP Balances"}</definedName>
    <definedName name="wrn.USIM_Data_Abbrev3._1_3" localSheetId="0" hidden="1">{#N/A,#N/A,FALSE,"Expenditures";#N/A,#N/A,FALSE,"Property Placed In-Service";#N/A,#N/A,FALSE,"CWIP Balances"}</definedName>
    <definedName name="wrn.USIM_Data_Abbrev3._1_3" hidden="1">{#N/A,#N/A,FALSE,"Expenditures";#N/A,#N/A,FALSE,"Property Placed In-Service";#N/A,#N/A,FALSE,"CWIP Balances"}</definedName>
    <definedName name="wrn.USIM_Data_Abbrev3._2" localSheetId="0" hidden="1">{#N/A,#N/A,FALSE,"Expenditures";#N/A,#N/A,FALSE,"Property Placed In-Service";#N/A,#N/A,FALSE,"CWIP Balances"}</definedName>
    <definedName name="wrn.USIM_Data_Abbrev3._2" hidden="1">{#N/A,#N/A,FALSE,"Expenditures";#N/A,#N/A,FALSE,"Property Placed In-Service";#N/A,#N/A,FALSE,"CWIP Balances"}</definedName>
    <definedName name="wrn.USIM_Data_Abbrev3._2_1" localSheetId="0" hidden="1">{#N/A,#N/A,FALSE,"Expenditures";#N/A,#N/A,FALSE,"Property Placed In-Service";#N/A,#N/A,FALSE,"CWIP Balances"}</definedName>
    <definedName name="wrn.USIM_Data_Abbrev3._2_1" hidden="1">{#N/A,#N/A,FALSE,"Expenditures";#N/A,#N/A,FALSE,"Property Placed In-Service";#N/A,#N/A,FALSE,"CWIP Balances"}</definedName>
    <definedName name="wrn.USIM_Data_Abbrev3._2_2" localSheetId="0" hidden="1">{#N/A,#N/A,FALSE,"Expenditures";#N/A,#N/A,FALSE,"Property Placed In-Service";#N/A,#N/A,FALSE,"CWIP Balances"}</definedName>
    <definedName name="wrn.USIM_Data_Abbrev3._2_2" hidden="1">{#N/A,#N/A,FALSE,"Expenditures";#N/A,#N/A,FALSE,"Property Placed In-Service";#N/A,#N/A,FALSE,"CWIP Balances"}</definedName>
    <definedName name="wrn.USIM_Data_Abbrev3._2_3" localSheetId="0" hidden="1">{#N/A,#N/A,FALSE,"Expenditures";#N/A,#N/A,FALSE,"Property Placed In-Service";#N/A,#N/A,FALSE,"CWIP Balances"}</definedName>
    <definedName name="wrn.USIM_Data_Abbrev3._2_3" hidden="1">{#N/A,#N/A,FALSE,"Expenditures";#N/A,#N/A,FALSE,"Property Placed In-Service";#N/A,#N/A,FALSE,"CWIP Balances"}</definedName>
    <definedName name="wrn.USIM_Data_Abbrev3._3" localSheetId="0" hidden="1">{#N/A,#N/A,FALSE,"Expenditures";#N/A,#N/A,FALSE,"Property Placed In-Service";#N/A,#N/A,FALSE,"CWIP Balances"}</definedName>
    <definedName name="wrn.USIM_Data_Abbrev3._3" hidden="1">{#N/A,#N/A,FALSE,"Expenditures";#N/A,#N/A,FALSE,"Property Placed In-Service";#N/A,#N/A,FALSE,"CWIP Balances"}</definedName>
    <definedName name="wrn.USIM_Data_Abbrev3._3_1" localSheetId="0" hidden="1">{#N/A,#N/A,FALSE,"Expenditures";#N/A,#N/A,FALSE,"Property Placed In-Service";#N/A,#N/A,FALSE,"CWIP Balances"}</definedName>
    <definedName name="wrn.USIM_Data_Abbrev3._3_1" hidden="1">{#N/A,#N/A,FALSE,"Expenditures";#N/A,#N/A,FALSE,"Property Placed In-Service";#N/A,#N/A,FALSE,"CWIP Balances"}</definedName>
    <definedName name="wrn.USIM_Data_Abbrev3._3_2" localSheetId="0" hidden="1">{#N/A,#N/A,FALSE,"Expenditures";#N/A,#N/A,FALSE,"Property Placed In-Service";#N/A,#N/A,FALSE,"CWIP Balances"}</definedName>
    <definedName name="wrn.USIM_Data_Abbrev3._3_2" hidden="1">{#N/A,#N/A,FALSE,"Expenditures";#N/A,#N/A,FALSE,"Property Placed In-Service";#N/A,#N/A,FALSE,"CWIP Balances"}</definedName>
    <definedName name="wrn.USIM_Data_Abbrev3._3_3" localSheetId="0" hidden="1">{#N/A,#N/A,FALSE,"Expenditures";#N/A,#N/A,FALSE,"Property Placed In-Service";#N/A,#N/A,FALSE,"CWIP Balances"}</definedName>
    <definedName name="wrn.USIM_Data_Abbrev3._3_3" hidden="1">{#N/A,#N/A,FALSE,"Expenditures";#N/A,#N/A,FALSE,"Property Placed In-Service";#N/A,#N/A,FALSE,"CWIP Balances"}</definedName>
    <definedName name="wrn.USIM_Data_Abbrev3._4" localSheetId="0" hidden="1">{#N/A,#N/A,FALSE,"Expenditures";#N/A,#N/A,FALSE,"Property Placed In-Service";#N/A,#N/A,FALSE,"CWIP Balances"}</definedName>
    <definedName name="wrn.USIM_Data_Abbrev3._4" hidden="1">{#N/A,#N/A,FALSE,"Expenditures";#N/A,#N/A,FALSE,"Property Placed In-Service";#N/A,#N/A,FALSE,"CWIP Balances"}</definedName>
    <definedName name="wrn.USIM_Data_Abbrev3._4_1" localSheetId="0" hidden="1">{#N/A,#N/A,FALSE,"Expenditures";#N/A,#N/A,FALSE,"Property Placed In-Service";#N/A,#N/A,FALSE,"CWIP Balances"}</definedName>
    <definedName name="wrn.USIM_Data_Abbrev3._4_1" hidden="1">{#N/A,#N/A,FALSE,"Expenditures";#N/A,#N/A,FALSE,"Property Placed In-Service";#N/A,#N/A,FALSE,"CWIP Balances"}</definedName>
    <definedName name="wrn.USIM_Data_Abbrev3._4_2" localSheetId="0" hidden="1">{#N/A,#N/A,FALSE,"Expenditures";#N/A,#N/A,FALSE,"Property Placed In-Service";#N/A,#N/A,FALSE,"CWIP Balances"}</definedName>
    <definedName name="wrn.USIM_Data_Abbrev3._4_2" hidden="1">{#N/A,#N/A,FALSE,"Expenditures";#N/A,#N/A,FALSE,"Property Placed In-Service";#N/A,#N/A,FALSE,"CWIP Balances"}</definedName>
    <definedName name="wrn.USIM_Data_Abbrev3._4_3" localSheetId="0" hidden="1">{#N/A,#N/A,FALSE,"Expenditures";#N/A,#N/A,FALSE,"Property Placed In-Service";#N/A,#N/A,FALSE,"CWIP Balances"}</definedName>
    <definedName name="wrn.USIM_Data_Abbrev3._4_3" hidden="1">{#N/A,#N/A,FALSE,"Expenditures";#N/A,#N/A,FALSE,"Property Placed In-Service";#N/A,#N/A,FALSE,"CWIP Balances"}</definedName>
    <definedName name="wrn.USIM_Data_Abbrev3._5" localSheetId="0" hidden="1">{#N/A,#N/A,FALSE,"Expenditures";#N/A,#N/A,FALSE,"Property Placed In-Service";#N/A,#N/A,FALSE,"CWIP Balances"}</definedName>
    <definedName name="wrn.USIM_Data_Abbrev3._5" hidden="1">{#N/A,#N/A,FALSE,"Expenditures";#N/A,#N/A,FALSE,"Property Placed In-Service";#N/A,#N/A,FALSE,"CWIP Balances"}</definedName>
    <definedName name="wrn.USIM_Data_Abbrev3._5_1" localSheetId="0" hidden="1">{#N/A,#N/A,FALSE,"Expenditures";#N/A,#N/A,FALSE,"Property Placed In-Service";#N/A,#N/A,FALSE,"CWIP Balances"}</definedName>
    <definedName name="wrn.USIM_Data_Abbrev3._5_1" hidden="1">{#N/A,#N/A,FALSE,"Expenditures";#N/A,#N/A,FALSE,"Property Placed In-Service";#N/A,#N/A,FALSE,"CWIP Balances"}</definedName>
    <definedName name="wrn.USIM_Data_Abbrev3._5_2" localSheetId="0" hidden="1">{#N/A,#N/A,FALSE,"Expenditures";#N/A,#N/A,FALSE,"Property Placed In-Service";#N/A,#N/A,FALSE,"CWIP Balances"}</definedName>
    <definedName name="wrn.USIM_Data_Abbrev3._5_2" hidden="1">{#N/A,#N/A,FALSE,"Expenditures";#N/A,#N/A,FALSE,"Property Placed In-Service";#N/A,#N/A,FALSE,"CWIP Balances"}</definedName>
    <definedName name="wrn.USIM_Data_Abbrev3._5_3" localSheetId="0" hidden="1">{#N/A,#N/A,FALSE,"Expenditures";#N/A,#N/A,FALSE,"Property Placed In-Service";#N/A,#N/A,FALSE,"CWIP Balances"}</definedName>
    <definedName name="wrn.USIM_Data_Abbrev3._5_3" hidden="1">{#N/A,#N/A,FALSE,"Expenditures";#N/A,#N/A,FALSE,"Property Placed In-Service";#N/A,#N/A,FALSE,"CWIP Balances"}</definedName>
    <definedName name="wrn.Virg._.Worksheets." localSheetId="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hidden="1">{#N/A,#N/A,FALSE,"1F";#N/A,#N/A,FALSE,"2Aand2B";#N/A,#N/A,FALSE,"2Cand2D";#N/A,#N/A,FALSE,"2F";#N/A,#N/A,FALSE,"2G";#N/A,#N/A,FALSE,"2H";#N/A,#N/A,FALSE,"2Land2M";#N/A,#N/A,FALSE,"2N";#N/A,#N/A,FALSE,"2T";#N/A,#N/A,FALSE,"2Uand2Ui";#N/A,#N/A,FALSE,"2V";#N/A,#N/A,FALSE,"2Xand2X1";#N/A,#N/A,FALSE,"2Y";#N/A,#N/A,FALSE,"2Z";#N/A,#N/A,FALSE,"2AA";#N/A,#N/A,FALSE,"2CCand2CC1";#N/A,#N/A,FALSE,"2LL1"}</definedName>
    <definedName name="wrn.Wacc." localSheetId="0" hidden="1">{"Area1",#N/A,FALSE,"OREWACC";"Area2",#N/A,FALSE,"OREWACC"}</definedName>
    <definedName name="wrn.Wacc." hidden="1">{"Area1",#N/A,FALSE,"OREWACC";"Area2",#N/A,FALSE,"OREWACC"}</definedName>
    <definedName name="wrn.Wacc._1" localSheetId="0" hidden="1">{"Area1",#N/A,FALSE,"OREWACC";"Area2",#N/A,FALSE,"OREWACC"}</definedName>
    <definedName name="wrn.Wacc._1" hidden="1">{"Area1",#N/A,FALSE,"OREWACC";"Area2",#N/A,FALSE,"OREWACC"}</definedName>
    <definedName name="wrn.work._.paper._.shcedules." localSheetId="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_.paper._.shcedules._1" localSheetId="0"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{#N/A,#N/A,FALSE,"schA"}</definedName>
    <definedName name="www" hidden="1">{#N/A,#N/A,FALSE,"schA"}</definedName>
    <definedName name="www_1" localSheetId="0" hidden="1">{#N/A,#N/A,FALSE,"schA"}</definedName>
    <definedName name="www_1" hidden="1">{#N/A,#N/A,FALSE,"schA"}</definedName>
    <definedName name="www_1_1" localSheetId="0" hidden="1">{#N/A,#N/A,FALSE,"schA"}</definedName>
    <definedName name="www_1_1" hidden="1">{#N/A,#N/A,FALSE,"schA"}</definedName>
    <definedName name="www_1_2" localSheetId="0" hidden="1">{#N/A,#N/A,FALSE,"schA"}</definedName>
    <definedName name="www_1_2" hidden="1">{#N/A,#N/A,FALSE,"schA"}</definedName>
    <definedName name="www_1_3" localSheetId="0" hidden="1">{#N/A,#N/A,FALSE,"schA"}</definedName>
    <definedName name="www_1_3" hidden="1">{#N/A,#N/A,FALSE,"schA"}</definedName>
    <definedName name="www_2" localSheetId="0" hidden="1">{#N/A,#N/A,FALSE,"schA"}</definedName>
    <definedName name="www_2" hidden="1">{#N/A,#N/A,FALSE,"schA"}</definedName>
    <definedName name="www_2_1" localSheetId="0" hidden="1">{#N/A,#N/A,FALSE,"schA"}</definedName>
    <definedName name="www_2_1" hidden="1">{#N/A,#N/A,FALSE,"schA"}</definedName>
    <definedName name="www_2_2" localSheetId="0" hidden="1">{#N/A,#N/A,FALSE,"schA"}</definedName>
    <definedName name="www_2_2" hidden="1">{#N/A,#N/A,FALSE,"schA"}</definedName>
    <definedName name="www_2_3" localSheetId="0" hidden="1">{#N/A,#N/A,FALSE,"schA"}</definedName>
    <definedName name="www_2_3" hidden="1">{#N/A,#N/A,FALSE,"schA"}</definedName>
    <definedName name="www_3" localSheetId="0" hidden="1">{#N/A,#N/A,FALSE,"schA"}</definedName>
    <definedName name="www_3" hidden="1">{#N/A,#N/A,FALSE,"schA"}</definedName>
    <definedName name="www_3_1" localSheetId="0" hidden="1">{#N/A,#N/A,FALSE,"schA"}</definedName>
    <definedName name="www_3_1" hidden="1">{#N/A,#N/A,FALSE,"schA"}</definedName>
    <definedName name="www_3_2" localSheetId="0" hidden="1">{#N/A,#N/A,FALSE,"schA"}</definedName>
    <definedName name="www_3_2" hidden="1">{#N/A,#N/A,FALSE,"schA"}</definedName>
    <definedName name="www_3_3" localSheetId="0" hidden="1">{#N/A,#N/A,FALSE,"schA"}</definedName>
    <definedName name="www_3_3" hidden="1">{#N/A,#N/A,FALSE,"schA"}</definedName>
    <definedName name="www_4" localSheetId="0" hidden="1">{#N/A,#N/A,FALSE,"schA"}</definedName>
    <definedName name="www_4" hidden="1">{#N/A,#N/A,FALSE,"schA"}</definedName>
    <definedName name="www_4_1" localSheetId="0" hidden="1">{#N/A,#N/A,FALSE,"schA"}</definedName>
    <definedName name="www_4_1" hidden="1">{#N/A,#N/A,FALSE,"schA"}</definedName>
    <definedName name="www_4_2" localSheetId="0" hidden="1">{#N/A,#N/A,FALSE,"schA"}</definedName>
    <definedName name="www_4_2" hidden="1">{#N/A,#N/A,FALSE,"schA"}</definedName>
    <definedName name="www_4_3" localSheetId="0" hidden="1">{#N/A,#N/A,FALSE,"schA"}</definedName>
    <definedName name="www_4_3" hidden="1">{#N/A,#N/A,FALSE,"schA"}</definedName>
    <definedName name="www_5" localSheetId="0" hidden="1">{#N/A,#N/A,FALSE,"schA"}</definedName>
    <definedName name="www_5" hidden="1">{#N/A,#N/A,FALSE,"schA"}</definedName>
    <definedName name="www_5_1" localSheetId="0" hidden="1">{#N/A,#N/A,FALSE,"schA"}</definedName>
    <definedName name="www_5_1" hidden="1">{#N/A,#N/A,FALSE,"schA"}</definedName>
    <definedName name="www_5_2" localSheetId="0" hidden="1">{#N/A,#N/A,FALSE,"schA"}</definedName>
    <definedName name="www_5_2" hidden="1">{#N/A,#N/A,FALSE,"schA"}</definedName>
    <definedName name="www_5_3" localSheetId="0" hidden="1">{#N/A,#N/A,FALSE,"schA"}</definedName>
    <definedName name="www_5_3" hidden="1">{#N/A,#N/A,FALSE,"schA"}</definedName>
    <definedName name="wwww" localSheetId="0" hidden="1">{#N/A,#N/A,FALSE,"schA"}</definedName>
    <definedName name="wwww" hidden="1">{#N/A,#N/A,FALSE,"schA"}</definedName>
    <definedName name="wwww_1" localSheetId="0" hidden="1">{#N/A,#N/A,FALSE,"schA"}</definedName>
    <definedName name="wwww_1" hidden="1">{#N/A,#N/A,FALSE,"schA"}</definedName>
    <definedName name="wwww_1_1" localSheetId="0" hidden="1">{#N/A,#N/A,FALSE,"schA"}</definedName>
    <definedName name="wwww_1_1" hidden="1">{#N/A,#N/A,FALSE,"schA"}</definedName>
    <definedName name="wwww_1_2" localSheetId="0" hidden="1">{#N/A,#N/A,FALSE,"schA"}</definedName>
    <definedName name="wwww_1_2" hidden="1">{#N/A,#N/A,FALSE,"schA"}</definedName>
    <definedName name="wwww_1_3" localSheetId="0" hidden="1">{#N/A,#N/A,FALSE,"schA"}</definedName>
    <definedName name="wwww_1_3" hidden="1">{#N/A,#N/A,FALSE,"schA"}</definedName>
    <definedName name="wwww_2" localSheetId="0" hidden="1">{#N/A,#N/A,FALSE,"schA"}</definedName>
    <definedName name="wwww_2" hidden="1">{#N/A,#N/A,FALSE,"schA"}</definedName>
    <definedName name="wwww_2_1" localSheetId="0" hidden="1">{#N/A,#N/A,FALSE,"schA"}</definedName>
    <definedName name="wwww_2_1" hidden="1">{#N/A,#N/A,FALSE,"schA"}</definedName>
    <definedName name="wwww_2_2" localSheetId="0" hidden="1">{#N/A,#N/A,FALSE,"schA"}</definedName>
    <definedName name="wwww_2_2" hidden="1">{#N/A,#N/A,FALSE,"schA"}</definedName>
    <definedName name="wwww_2_3" localSheetId="0" hidden="1">{#N/A,#N/A,FALSE,"schA"}</definedName>
    <definedName name="wwww_2_3" hidden="1">{#N/A,#N/A,FALSE,"schA"}</definedName>
    <definedName name="wwww_3" localSheetId="0" hidden="1">{#N/A,#N/A,FALSE,"schA"}</definedName>
    <definedName name="wwww_3" hidden="1">{#N/A,#N/A,FALSE,"schA"}</definedName>
    <definedName name="wwww_3_1" localSheetId="0" hidden="1">{#N/A,#N/A,FALSE,"schA"}</definedName>
    <definedName name="wwww_3_1" hidden="1">{#N/A,#N/A,FALSE,"schA"}</definedName>
    <definedName name="wwww_3_2" localSheetId="0" hidden="1">{#N/A,#N/A,FALSE,"schA"}</definedName>
    <definedName name="wwww_3_2" hidden="1">{#N/A,#N/A,FALSE,"schA"}</definedName>
    <definedName name="wwww_3_3" localSheetId="0" hidden="1">{#N/A,#N/A,FALSE,"schA"}</definedName>
    <definedName name="wwww_3_3" hidden="1">{#N/A,#N/A,FALSE,"schA"}</definedName>
    <definedName name="wwww_4" localSheetId="0" hidden="1">{#N/A,#N/A,FALSE,"schA"}</definedName>
    <definedName name="wwww_4" hidden="1">{#N/A,#N/A,FALSE,"schA"}</definedName>
    <definedName name="wwww_4_1" localSheetId="0" hidden="1">{#N/A,#N/A,FALSE,"schA"}</definedName>
    <definedName name="wwww_4_1" hidden="1">{#N/A,#N/A,FALSE,"schA"}</definedName>
    <definedName name="wwww_4_2" localSheetId="0" hidden="1">{#N/A,#N/A,FALSE,"schA"}</definedName>
    <definedName name="wwww_4_2" hidden="1">{#N/A,#N/A,FALSE,"schA"}</definedName>
    <definedName name="wwww_4_3" localSheetId="0" hidden="1">{#N/A,#N/A,FALSE,"schA"}</definedName>
    <definedName name="wwww_4_3" hidden="1">{#N/A,#N/A,FALSE,"schA"}</definedName>
    <definedName name="wwww_5" localSheetId="0" hidden="1">{#N/A,#N/A,FALSE,"schA"}</definedName>
    <definedName name="wwww_5" hidden="1">{#N/A,#N/A,FALSE,"schA"}</definedName>
    <definedName name="wwww_5_1" localSheetId="0" hidden="1">{#N/A,#N/A,FALSE,"schA"}</definedName>
    <definedName name="wwww_5_1" hidden="1">{#N/A,#N/A,FALSE,"schA"}</definedName>
    <definedName name="wwww_5_2" localSheetId="0" hidden="1">{#N/A,#N/A,FALSE,"schA"}</definedName>
    <definedName name="wwww_5_2" hidden="1">{#N/A,#N/A,FALSE,"schA"}</definedName>
    <definedName name="wwww_5_3" localSheetId="0" hidden="1">{#N/A,#N/A,FALSE,"schA"}</definedName>
    <definedName name="wwww_5_3" hidden="1">{#N/A,#N/A,FALSE,"schA"}</definedName>
    <definedName name="x" localSheetId="0" hidden="1">{#N/A,#N/A,FALSE,"FY97";#N/A,#N/A,FALSE,"FY98";#N/A,#N/A,FALSE,"FY99";#N/A,#N/A,FALSE,"FY00";#N/A,#N/A,FALSE,"FY01"}</definedName>
    <definedName name="x" hidden="1">{#N/A,#N/A,FALSE,"FY97";#N/A,#N/A,FALSE,"FY98";#N/A,#N/A,FALSE,"FY99";#N/A,#N/A,FALSE,"FY00";#N/A,#N/A,FALSE,"FY01"}</definedName>
    <definedName name="x_1" localSheetId="0" hidden="1">{#N/A,#N/A,FALSE,"FY97";#N/A,#N/A,FALSE,"FY98";#N/A,#N/A,FALSE,"FY99";#N/A,#N/A,FALSE,"FY00";#N/A,#N/A,FALSE,"FY01"}</definedName>
    <definedName name="x_1" hidden="1">{#N/A,#N/A,FALSE,"FY97";#N/A,#N/A,FALSE,"FY98";#N/A,#N/A,FALSE,"FY99";#N/A,#N/A,FALSE,"FY00";#N/A,#N/A,FALSE,"FY01"}</definedName>
    <definedName name="XRefColumnsCount" hidden="1">2</definedName>
    <definedName name="XRefCopyRangeCount" hidden="1">3</definedName>
    <definedName name="XRefPasteRangeCount" hidden="1">2</definedName>
    <definedName name="xx" localSheetId="0" hidden="1">{2;#N/A;"R13C16:R17C16";#N/A;"R13C14:R17C15";FALSE;FALSE;FALSE;95;#N/A;#N/A;"R13C19";#N/A;FALSE;FALSE;FALSE;FALSE;#N/A;"";#N/A;FALSE;"";"";#N/A;#N/A;#N/A}</definedName>
    <definedName name="xx" hidden="1">{2;#N/A;"R13C16:R17C16";#N/A;"R13C14:R17C15";FALSE;FALSE;FALSE;95;#N/A;#N/A;"R13C19";#N/A;FALSE;FALSE;FALSE;FALSE;#N/A;"";#N/A;FALSE;"";"";#N/A;#N/A;#N/A}</definedName>
    <definedName name="xxx.detail" localSheetId="0" hidden="1">{"detail305",#N/A,FALSE,"BI-305"}</definedName>
    <definedName name="xxx.detail" hidden="1">{"detail305",#N/A,FALSE,"BI-305"}</definedName>
    <definedName name="xxx.directory" localSheetId="0" hidden="1">{"summary",#N/A,FALSE,"PCR DIRECTORY"}</definedName>
    <definedName name="xxx.directory" hidden="1">{"summary",#N/A,FALSE,"PCR DIRECTORY"}</definedName>
    <definedName name="z" localSheetId="0" hidden="1">{"PAGE_1",#N/A,FALSE,"MONTH"}</definedName>
    <definedName name="z" hidden="1">{"PAGE_1",#N/A,FALSE,"MONTH"}</definedName>
    <definedName name="端局単価情報" localSheetId="0" hidden="1">{#N/A,#N/A,FALSE,"RECAP";#N/A,#N/A,FALSE,"CW_B";#N/A,#N/A,FALSE,"CW_M";#N/A,#N/A,FALSE,"CW_E";#N/A,#N/A,FALSE,"CW_F";#N/A,#N/A,FALSE,"FC_B";#N/A,#N/A,FALSE,"FC_M";#N/A,#N/A,FALSE,"FC_E";#N/A,#N/A,FALSE,"FC_F";#N/A,#N/A,FALSE,"CS"}</definedName>
    <definedName name="端局単価情報" hidden="1">{#N/A,#N/A,FALSE,"RECAP";#N/A,#N/A,FALSE,"CW_B";#N/A,#N/A,FALSE,"CW_M";#N/A,#N/A,FALSE,"CW_E";#N/A,#N/A,FALSE,"CW_F";#N/A,#N/A,FALSE,"FC_B";#N/A,#N/A,FALSE,"FC_M";#N/A,#N/A,FALSE,"FC_E";#N/A,#N/A,FALSE,"FC_F";#N/A,#N/A,FALSE,"CS"}</definedName>
  </definedName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7" l="1"/>
  <c r="J11" i="27"/>
  <c r="L11" i="27"/>
  <c r="N11" i="27"/>
  <c r="H36" i="28"/>
  <c r="G36" i="28"/>
  <c r="H93" i="28"/>
  <c r="G93" i="28"/>
  <c r="O155" i="1"/>
  <c r="F2" i="14"/>
  <c r="F2" i="13"/>
  <c r="K2" i="6"/>
  <c r="M198" i="1"/>
  <c r="M156" i="1"/>
  <c r="M86" i="1"/>
  <c r="M32" i="1"/>
  <c r="F16" i="3"/>
  <c r="F48" i="26"/>
  <c r="F41" i="26"/>
  <c r="F34" i="26"/>
  <c r="E48" i="26"/>
  <c r="E41" i="26"/>
  <c r="E34" i="26"/>
  <c r="D41" i="26"/>
  <c r="D44" i="26"/>
  <c r="D51" i="26" s="1"/>
  <c r="E43" i="26"/>
  <c r="F42" i="26"/>
  <c r="F49" i="26" s="1"/>
  <c r="J2" i="7" l="1"/>
  <c r="I2" i="8" s="1"/>
  <c r="J2" i="15" s="1"/>
  <c r="K46" i="6"/>
  <c r="F38" i="26"/>
  <c r="E38" i="26"/>
  <c r="E45" i="26"/>
  <c r="E50" i="26"/>
  <c r="E52" i="26" s="1"/>
  <c r="G41" i="26"/>
  <c r="F45" i="26"/>
  <c r="F52" i="26"/>
  <c r="D45" i="26"/>
  <c r="G45" i="26" s="1"/>
  <c r="F59" i="1" s="1"/>
  <c r="M38" i="25" l="1"/>
  <c r="M37" i="25"/>
  <c r="L38" i="25"/>
  <c r="L37" i="25"/>
  <c r="M57" i="25" l="1"/>
  <c r="F147" i="1" s="1"/>
  <c r="K147" i="1" s="1"/>
  <c r="M26" i="27"/>
  <c r="M39" i="27" s="1"/>
  <c r="K26" i="27"/>
  <c r="K39" i="27" s="1"/>
  <c r="I26" i="27"/>
  <c r="I39" i="27" s="1"/>
  <c r="G26" i="27"/>
  <c r="G39" i="27" s="1"/>
  <c r="F10" i="27"/>
  <c r="F23" i="27" s="1"/>
  <c r="D12" i="26" s="1"/>
  <c r="F26" i="27"/>
  <c r="F39" i="27" s="1"/>
  <c r="D19" i="26" s="1"/>
  <c r="M10" i="27"/>
  <c r="M23" i="27" s="1"/>
  <c r="K10" i="27"/>
  <c r="K23" i="27" s="1"/>
  <c r="I10" i="27"/>
  <c r="I23" i="27" s="1"/>
  <c r="G10" i="27"/>
  <c r="G23" i="27" s="1"/>
  <c r="L123" i="28"/>
  <c r="L126" i="28" s="1"/>
  <c r="H25" i="26" s="1"/>
  <c r="K123" i="28"/>
  <c r="K126" i="28" s="1"/>
  <c r="H24" i="26" s="1"/>
  <c r="J123" i="28"/>
  <c r="J126" i="28" s="1"/>
  <c r="G25" i="26" s="1"/>
  <c r="I123" i="28"/>
  <c r="I126" i="28" s="1"/>
  <c r="G24" i="26" s="1"/>
  <c r="G26" i="26" s="1"/>
  <c r="H123" i="28"/>
  <c r="H126" i="28" s="1"/>
  <c r="F25" i="26" s="1"/>
  <c r="G123" i="28"/>
  <c r="G126" i="28" s="1"/>
  <c r="F24" i="26" s="1"/>
  <c r="F123" i="28"/>
  <c r="F126" i="28" s="1"/>
  <c r="E25" i="26" s="1"/>
  <c r="E123" i="28"/>
  <c r="E126" i="28" s="1"/>
  <c r="E24" i="26" s="1"/>
  <c r="D123" i="28"/>
  <c r="D126" i="28" s="1"/>
  <c r="D25" i="26" s="1"/>
  <c r="C123" i="28"/>
  <c r="C126" i="28" s="1"/>
  <c r="D24" i="26" s="1"/>
  <c r="L79" i="28"/>
  <c r="L82" i="28" s="1"/>
  <c r="H18" i="26" s="1"/>
  <c r="K79" i="28"/>
  <c r="K82" i="28" s="1"/>
  <c r="H17" i="26" s="1"/>
  <c r="J79" i="28"/>
  <c r="J82" i="28" s="1"/>
  <c r="G18" i="26" s="1"/>
  <c r="I79" i="28"/>
  <c r="I82" i="28" s="1"/>
  <c r="G17" i="26" s="1"/>
  <c r="H79" i="28"/>
  <c r="H82" i="28" s="1"/>
  <c r="F18" i="26" s="1"/>
  <c r="G79" i="28"/>
  <c r="G82" i="28" s="1"/>
  <c r="F17" i="26" s="1"/>
  <c r="F79" i="28"/>
  <c r="F82" i="28" s="1"/>
  <c r="E18" i="26" s="1"/>
  <c r="E79" i="28"/>
  <c r="E82" i="28" s="1"/>
  <c r="E17" i="26" s="1"/>
  <c r="D79" i="28"/>
  <c r="D82" i="28" s="1"/>
  <c r="D18" i="26" s="1"/>
  <c r="C79" i="28"/>
  <c r="C82" i="28" s="1"/>
  <c r="D17" i="26" s="1"/>
  <c r="L37" i="28"/>
  <c r="L40" i="28" s="1"/>
  <c r="H11" i="26" s="1"/>
  <c r="K37" i="28"/>
  <c r="K40" i="28" s="1"/>
  <c r="H10" i="26" s="1"/>
  <c r="J37" i="28"/>
  <c r="J40" i="28" s="1"/>
  <c r="G11" i="26" s="1"/>
  <c r="I37" i="28"/>
  <c r="I40" i="28" s="1"/>
  <c r="G10" i="26" s="1"/>
  <c r="H37" i="28"/>
  <c r="H40" i="28" s="1"/>
  <c r="F11" i="26" s="1"/>
  <c r="G37" i="28"/>
  <c r="G40" i="28" s="1"/>
  <c r="F10" i="26" s="1"/>
  <c r="F37" i="28"/>
  <c r="F40" i="28" s="1"/>
  <c r="E11" i="26" s="1"/>
  <c r="E37" i="28"/>
  <c r="E40" i="28" s="1"/>
  <c r="E10" i="26" s="1"/>
  <c r="D37" i="28"/>
  <c r="D40" i="28" s="1"/>
  <c r="D11" i="26" s="1"/>
  <c r="C37" i="28"/>
  <c r="C40" i="28" s="1"/>
  <c r="D10" i="26" s="1"/>
  <c r="E38" i="27"/>
  <c r="N38" i="27" s="1"/>
  <c r="E37" i="27"/>
  <c r="N37" i="27" s="1"/>
  <c r="N36" i="27"/>
  <c r="L36" i="27"/>
  <c r="E36" i="27"/>
  <c r="J36" i="27" s="1"/>
  <c r="N35" i="27"/>
  <c r="L35" i="27"/>
  <c r="J35" i="27"/>
  <c r="H35" i="27"/>
  <c r="E35" i="27"/>
  <c r="E34" i="27"/>
  <c r="N34" i="27" s="1"/>
  <c r="E33" i="27"/>
  <c r="N33" i="27" s="1"/>
  <c r="N32" i="27"/>
  <c r="L32" i="27"/>
  <c r="E32" i="27"/>
  <c r="J32" i="27" s="1"/>
  <c r="N31" i="27"/>
  <c r="L31" i="27"/>
  <c r="J31" i="27"/>
  <c r="H31" i="27"/>
  <c r="E31" i="27"/>
  <c r="E30" i="27"/>
  <c r="N30" i="27" s="1"/>
  <c r="E29" i="27"/>
  <c r="N29" i="27" s="1"/>
  <c r="N28" i="27"/>
  <c r="L28" i="27"/>
  <c r="E28" i="27"/>
  <c r="J28" i="27" s="1"/>
  <c r="N27" i="27"/>
  <c r="L27" i="27"/>
  <c r="J27" i="27"/>
  <c r="H27" i="27"/>
  <c r="E27" i="27"/>
  <c r="E26" i="27"/>
  <c r="N22" i="27"/>
  <c r="E22" i="27"/>
  <c r="L22" i="27" s="1"/>
  <c r="N21" i="27"/>
  <c r="L21" i="27"/>
  <c r="J21" i="27"/>
  <c r="E21" i="27"/>
  <c r="H21" i="27" s="1"/>
  <c r="E20" i="27"/>
  <c r="N20" i="27" s="1"/>
  <c r="E19" i="27"/>
  <c r="N19" i="27" s="1"/>
  <c r="A19" i="27"/>
  <c r="A20" i="27" s="1"/>
  <c r="A21" i="27" s="1"/>
  <c r="A22" i="27" s="1"/>
  <c r="A23" i="27" s="1"/>
  <c r="A26" i="27" s="1"/>
  <c r="A27" i="27" s="1"/>
  <c r="A28" i="27" s="1"/>
  <c r="A29" i="27" s="1"/>
  <c r="A30" i="27" s="1"/>
  <c r="A31" i="27" s="1"/>
  <c r="A32" i="27" s="1"/>
  <c r="A33" i="27" s="1"/>
  <c r="A34" i="27" s="1"/>
  <c r="A35" i="27" s="1"/>
  <c r="A36" i="27" s="1"/>
  <c r="A37" i="27" s="1"/>
  <c r="A38" i="27" s="1"/>
  <c r="A39" i="27" s="1"/>
  <c r="N18" i="27"/>
  <c r="E18" i="27"/>
  <c r="L18" i="27" s="1"/>
  <c r="A18" i="27"/>
  <c r="N17" i="27"/>
  <c r="L17" i="27"/>
  <c r="J17" i="27"/>
  <c r="E17" i="27"/>
  <c r="H17" i="27" s="1"/>
  <c r="A17" i="27"/>
  <c r="E16" i="27"/>
  <c r="N16" i="27" s="1"/>
  <c r="A16" i="27"/>
  <c r="E15" i="27"/>
  <c r="N15" i="27" s="1"/>
  <c r="N14" i="27"/>
  <c r="L14" i="27"/>
  <c r="E14" i="27"/>
  <c r="J14" i="27" s="1"/>
  <c r="E13" i="27"/>
  <c r="L13" i="27" s="1"/>
  <c r="E12" i="27"/>
  <c r="N12" i="27" s="1"/>
  <c r="E11" i="27"/>
  <c r="E10" i="27"/>
  <c r="G71" i="22"/>
  <c r="G29" i="22"/>
  <c r="E43" i="6"/>
  <c r="F67" i="1" s="1"/>
  <c r="K67" i="1" s="1"/>
  <c r="L57" i="25"/>
  <c r="F145" i="1" s="1"/>
  <c r="Q56" i="25"/>
  <c r="A29" i="25"/>
  <c r="D26" i="26" l="1"/>
  <c r="E26" i="26"/>
  <c r="H26" i="26"/>
  <c r="F26" i="26"/>
  <c r="D48" i="26" s="1"/>
  <c r="D20" i="26"/>
  <c r="D21" i="26" s="1"/>
  <c r="N26" i="27"/>
  <c r="N39" i="27" s="1"/>
  <c r="E19" i="26" s="1"/>
  <c r="E20" i="26" s="1"/>
  <c r="E21" i="26" s="1"/>
  <c r="H10" i="27"/>
  <c r="D13" i="26"/>
  <c r="D14" i="26" s="1"/>
  <c r="H13" i="27"/>
  <c r="J38" i="27"/>
  <c r="N13" i="27"/>
  <c r="L38" i="27"/>
  <c r="J13" i="27"/>
  <c r="J10" i="27"/>
  <c r="H16" i="27"/>
  <c r="J16" i="27"/>
  <c r="H30" i="27"/>
  <c r="H38" i="27"/>
  <c r="L10" i="27"/>
  <c r="L16" i="27"/>
  <c r="H19" i="27"/>
  <c r="J30" i="27"/>
  <c r="J19" i="27"/>
  <c r="L30" i="27"/>
  <c r="H33" i="27"/>
  <c r="N10" i="27"/>
  <c r="L19" i="27"/>
  <c r="H22" i="27"/>
  <c r="J33" i="27"/>
  <c r="H14" i="27"/>
  <c r="J22" i="27"/>
  <c r="H28" i="27"/>
  <c r="L33" i="27"/>
  <c r="H36" i="27"/>
  <c r="H26" i="27"/>
  <c r="H39" i="27" s="1"/>
  <c r="F19" i="26" s="1"/>
  <c r="F20" i="26" s="1"/>
  <c r="F21" i="26" s="1"/>
  <c r="H20" i="27"/>
  <c r="J26" i="27"/>
  <c r="J20" i="27"/>
  <c r="H34" i="27"/>
  <c r="H15" i="27"/>
  <c r="L20" i="27"/>
  <c r="L26" i="27"/>
  <c r="J34" i="27"/>
  <c r="H12" i="27"/>
  <c r="J15" i="27"/>
  <c r="H29" i="27"/>
  <c r="L34" i="27"/>
  <c r="H37" i="27"/>
  <c r="J12" i="27"/>
  <c r="L15" i="27"/>
  <c r="H18" i="27"/>
  <c r="J29" i="27"/>
  <c r="J37" i="27"/>
  <c r="L12" i="27"/>
  <c r="J18" i="27"/>
  <c r="L29" i="27"/>
  <c r="H32" i="27"/>
  <c r="L37" i="27"/>
  <c r="G48" i="26" l="1"/>
  <c r="D52" i="26"/>
  <c r="G52" i="26" s="1"/>
  <c r="F60" i="1" s="1"/>
  <c r="H23" i="27"/>
  <c r="F12" i="26" s="1"/>
  <c r="F13" i="26" s="1"/>
  <c r="F14" i="26" s="1"/>
  <c r="D34" i="26" s="1"/>
  <c r="J39" i="27"/>
  <c r="G19" i="26" s="1"/>
  <c r="G20" i="26" s="1"/>
  <c r="G21" i="26" s="1"/>
  <c r="L23" i="27"/>
  <c r="H12" i="26" s="1"/>
  <c r="H13" i="26" s="1"/>
  <c r="H14" i="26" s="1"/>
  <c r="J23" i="27"/>
  <c r="G12" i="26" s="1"/>
  <c r="G13" i="26" s="1"/>
  <c r="G14" i="26" s="1"/>
  <c r="L39" i="27"/>
  <c r="H19" i="26" s="1"/>
  <c r="H20" i="26" s="1"/>
  <c r="H21" i="26" s="1"/>
  <c r="N23" i="27"/>
  <c r="E12" i="26" s="1"/>
  <c r="E13" i="26" s="1"/>
  <c r="E14" i="26" s="1"/>
  <c r="D38" i="26" l="1"/>
  <c r="G38" i="26" s="1"/>
  <c r="F61" i="1" s="1"/>
  <c r="G34" i="26"/>
  <c r="E16" i="21"/>
  <c r="A123" i="21"/>
  <c r="F30" i="13"/>
  <c r="F28" i="13"/>
  <c r="F21" i="13"/>
  <c r="F19" i="13"/>
  <c r="F24" i="13"/>
  <c r="G41" i="7"/>
  <c r="F41" i="7"/>
  <c r="E41" i="7"/>
  <c r="D41" i="7"/>
  <c r="F54" i="6"/>
  <c r="E67" i="6"/>
  <c r="D67" i="6"/>
  <c r="F43" i="6"/>
  <c r="D43" i="6"/>
  <c r="K24" i="6"/>
  <c r="J24" i="6"/>
  <c r="I24" i="6"/>
  <c r="H24" i="6"/>
  <c r="G24" i="6"/>
  <c r="E24" i="6"/>
  <c r="D24" i="6"/>
  <c r="F176" i="1"/>
  <c r="I174" i="1"/>
  <c r="I173" i="1"/>
  <c r="I172" i="1"/>
  <c r="I171" i="1"/>
  <c r="K145" i="1"/>
  <c r="F125" i="1"/>
  <c r="F114" i="1"/>
  <c r="K113" i="1"/>
  <c r="K102" i="1"/>
  <c r="F107" i="1"/>
  <c r="F108" i="1" s="1"/>
  <c r="F74" i="1" s="1"/>
  <c r="K105" i="1"/>
  <c r="K103" i="1"/>
  <c r="K58" i="1"/>
  <c r="F53" i="1"/>
  <c r="F51" i="1"/>
  <c r="K39" i="1"/>
  <c r="K37" i="1"/>
  <c r="F67" i="6" l="1"/>
  <c r="I176" i="1"/>
  <c r="S35" i="23"/>
  <c r="S37" i="23" s="1"/>
  <c r="R35" i="23"/>
  <c r="R37" i="23" s="1"/>
  <c r="Q35" i="23"/>
  <c r="Q37" i="23" s="1"/>
  <c r="P35" i="23"/>
  <c r="P37" i="23" s="1"/>
  <c r="O35" i="23"/>
  <c r="O37" i="23" s="1"/>
  <c r="N35" i="23"/>
  <c r="N37" i="23" s="1"/>
  <c r="L35" i="23"/>
  <c r="K35" i="23"/>
  <c r="J35" i="23"/>
  <c r="I35" i="23"/>
  <c r="H35" i="23"/>
  <c r="P27" i="23"/>
  <c r="R27" i="23" s="1"/>
  <c r="I27" i="23"/>
  <c r="J27" i="23" s="1"/>
  <c r="Q27" i="23" s="1"/>
  <c r="S27" i="23" s="1"/>
  <c r="L24" i="23"/>
  <c r="K24" i="23"/>
  <c r="J24" i="23"/>
  <c r="I24" i="23"/>
  <c r="H24" i="23"/>
  <c r="I16" i="23"/>
  <c r="J16" i="23" s="1"/>
  <c r="A10" i="23"/>
  <c r="A11" i="23" s="1"/>
  <c r="A12" i="23" s="1"/>
  <c r="A15" i="23" s="1"/>
  <c r="A17" i="23" s="1"/>
  <c r="A18" i="23" s="1"/>
  <c r="A20" i="23" s="1"/>
  <c r="K96" i="22"/>
  <c r="D96" i="22"/>
  <c r="O95" i="22"/>
  <c r="L95" i="22"/>
  <c r="N95" i="22" s="1"/>
  <c r="O94" i="22"/>
  <c r="L94" i="22"/>
  <c r="N94" i="22" s="1"/>
  <c r="O93" i="22"/>
  <c r="L93" i="22"/>
  <c r="N93" i="22" s="1"/>
  <c r="O92" i="22"/>
  <c r="L92" i="22"/>
  <c r="N92" i="22" s="1"/>
  <c r="O91" i="22"/>
  <c r="L91" i="22"/>
  <c r="N91" i="22" s="1"/>
  <c r="O90" i="22"/>
  <c r="L90" i="22"/>
  <c r="N90" i="22" s="1"/>
  <c r="O89" i="22"/>
  <c r="L89" i="22"/>
  <c r="N89" i="22" s="1"/>
  <c r="O88" i="22"/>
  <c r="L88" i="22"/>
  <c r="N88" i="22" s="1"/>
  <c r="O87" i="22"/>
  <c r="L87" i="22"/>
  <c r="N87" i="22" s="1"/>
  <c r="O86" i="22"/>
  <c r="L86" i="22"/>
  <c r="N86" i="22" s="1"/>
  <c r="O85" i="22"/>
  <c r="L85" i="22"/>
  <c r="N85" i="22" s="1"/>
  <c r="O84" i="22"/>
  <c r="L84" i="22"/>
  <c r="N84" i="22" s="1"/>
  <c r="F84" i="22"/>
  <c r="E84" i="22"/>
  <c r="E85" i="22" s="1"/>
  <c r="E86" i="22" s="1"/>
  <c r="E87" i="22" s="1"/>
  <c r="E88" i="22" s="1"/>
  <c r="E89" i="22" s="1"/>
  <c r="E90" i="22" s="1"/>
  <c r="E91" i="22" s="1"/>
  <c r="E92" i="22" s="1"/>
  <c r="E93" i="22" s="1"/>
  <c r="E94" i="22" s="1"/>
  <c r="E95" i="22" s="1"/>
  <c r="P83" i="22"/>
  <c r="I83" i="22"/>
  <c r="G83" i="22"/>
  <c r="G84" i="22" s="1"/>
  <c r="G85" i="22" s="1"/>
  <c r="G73" i="22"/>
  <c r="G64" i="22"/>
  <c r="G66" i="22" s="1"/>
  <c r="K54" i="22"/>
  <c r="D54" i="22"/>
  <c r="O53" i="22"/>
  <c r="L53" i="22"/>
  <c r="N53" i="22" s="1"/>
  <c r="O52" i="22"/>
  <c r="L52" i="22"/>
  <c r="N52" i="22" s="1"/>
  <c r="O51" i="22"/>
  <c r="L51" i="22"/>
  <c r="N51" i="22" s="1"/>
  <c r="O50" i="22"/>
  <c r="L50" i="22"/>
  <c r="N50" i="22" s="1"/>
  <c r="O49" i="22"/>
  <c r="L49" i="22"/>
  <c r="N49" i="22" s="1"/>
  <c r="O48" i="22"/>
  <c r="L48" i="22"/>
  <c r="N48" i="22" s="1"/>
  <c r="O47" i="22"/>
  <c r="L47" i="22"/>
  <c r="N47" i="22" s="1"/>
  <c r="O46" i="22"/>
  <c r="L46" i="22"/>
  <c r="N46" i="22" s="1"/>
  <c r="O45" i="22"/>
  <c r="L45" i="22"/>
  <c r="N45" i="22" s="1"/>
  <c r="O44" i="22"/>
  <c r="L44" i="22"/>
  <c r="N44" i="22" s="1"/>
  <c r="O43" i="22"/>
  <c r="L43" i="22"/>
  <c r="N43" i="22" s="1"/>
  <c r="E43" i="22"/>
  <c r="E44" i="22" s="1"/>
  <c r="E45" i="22" s="1"/>
  <c r="E46" i="22" s="1"/>
  <c r="E47" i="22" s="1"/>
  <c r="E48" i="22" s="1"/>
  <c r="E49" i="22" s="1"/>
  <c r="E50" i="22" s="1"/>
  <c r="E51" i="22" s="1"/>
  <c r="E52" i="22" s="1"/>
  <c r="E53" i="22" s="1"/>
  <c r="O42" i="22"/>
  <c r="L42" i="22"/>
  <c r="N42" i="22" s="1"/>
  <c r="E42" i="22"/>
  <c r="P41" i="22"/>
  <c r="I41" i="22"/>
  <c r="G41" i="22"/>
  <c r="G42" i="22" s="1"/>
  <c r="G31" i="22"/>
  <c r="G22" i="22"/>
  <c r="G24" i="22" s="1"/>
  <c r="A10" i="22"/>
  <c r="A14" i="22" s="1"/>
  <c r="A16" i="22" s="1"/>
  <c r="A18" i="22" s="1"/>
  <c r="A19" i="22" s="1"/>
  <c r="A20" i="22" s="1"/>
  <c r="A21" i="22" s="1"/>
  <c r="A22" i="22" s="1"/>
  <c r="A23" i="22" s="1"/>
  <c r="A24" i="22" s="1"/>
  <c r="A26" i="22" s="1"/>
  <c r="A27" i="22" s="1"/>
  <c r="A28" i="22" s="1"/>
  <c r="A29" i="22" s="1"/>
  <c r="A30" i="22" s="1"/>
  <c r="A31" i="22" s="1"/>
  <c r="A33" i="22" s="1"/>
  <c r="A34" i="22" s="1"/>
  <c r="A35" i="22" s="1"/>
  <c r="A37" i="22" s="1"/>
  <c r="A39" i="22" s="1"/>
  <c r="A40" i="22" s="1"/>
  <c r="A41" i="22" s="1"/>
  <c r="A42" i="22" s="1"/>
  <c r="A43" i="22" s="1"/>
  <c r="A44" i="22" s="1"/>
  <c r="A45" i="22" s="1"/>
  <c r="A46" i="22" s="1"/>
  <c r="A47" i="22" s="1"/>
  <c r="A48" i="22" s="1"/>
  <c r="A49" i="22" s="1"/>
  <c r="A50" i="22" s="1"/>
  <c r="A51" i="22" s="1"/>
  <c r="A52" i="22" s="1"/>
  <c r="A53" i="22" s="1"/>
  <c r="E114" i="21"/>
  <c r="J88" i="21"/>
  <c r="F88" i="21"/>
  <c r="J87" i="21"/>
  <c r="F87" i="21"/>
  <c r="J72" i="21"/>
  <c r="I72" i="21"/>
  <c r="H72" i="21"/>
  <c r="G72" i="21"/>
  <c r="F70" i="21"/>
  <c r="F69" i="21"/>
  <c r="F68" i="21"/>
  <c r="J66" i="21"/>
  <c r="I66" i="21"/>
  <c r="H66" i="21"/>
  <c r="G66" i="21"/>
  <c r="F65" i="21"/>
  <c r="F64" i="21"/>
  <c r="F63" i="21"/>
  <c r="F62" i="21"/>
  <c r="H51" i="21"/>
  <c r="G51" i="21"/>
  <c r="F51" i="21"/>
  <c r="E51" i="21"/>
  <c r="I50" i="21"/>
  <c r="I49" i="21"/>
  <c r="I48" i="21"/>
  <c r="I47" i="21"/>
  <c r="H44" i="21"/>
  <c r="G44" i="21"/>
  <c r="F44" i="21"/>
  <c r="E44" i="21"/>
  <c r="I43" i="21"/>
  <c r="I42" i="21"/>
  <c r="I41" i="21"/>
  <c r="I40" i="21"/>
  <c r="F62" i="1"/>
  <c r="A9" i="21"/>
  <c r="A11" i="21" s="1"/>
  <c r="A13" i="21" s="1"/>
  <c r="A14" i="21" s="1"/>
  <c r="A15" i="21" s="1"/>
  <c r="A16" i="21" s="1"/>
  <c r="A18" i="21" s="1"/>
  <c r="A20" i="21" s="1"/>
  <c r="A23" i="21" s="1"/>
  <c r="A24" i="21" s="1"/>
  <c r="G76" i="22" l="1"/>
  <c r="H37" i="23"/>
  <c r="I37" i="23"/>
  <c r="J37" i="23"/>
  <c r="K37" i="23"/>
  <c r="L37" i="23"/>
  <c r="H42" i="22"/>
  <c r="M42" i="22" s="1"/>
  <c r="P42" i="22" s="1"/>
  <c r="G43" i="22"/>
  <c r="G44" i="22" s="1"/>
  <c r="G45" i="22" s="1"/>
  <c r="G46" i="22" s="1"/>
  <c r="H84" i="22"/>
  <c r="M84" i="22" s="1"/>
  <c r="P84" i="22" s="1"/>
  <c r="P85" i="22" s="1"/>
  <c r="G34" i="22"/>
  <c r="K87" i="21"/>
  <c r="L87" i="21" s="1"/>
  <c r="I44" i="21"/>
  <c r="H73" i="21"/>
  <c r="I73" i="21"/>
  <c r="J73" i="21"/>
  <c r="G73" i="21"/>
  <c r="F72" i="21"/>
  <c r="I51" i="21"/>
  <c r="F66" i="21"/>
  <c r="K88" i="21"/>
  <c r="L88" i="21" s="1"/>
  <c r="H85" i="22"/>
  <c r="M85" i="22" s="1"/>
  <c r="G86" i="22"/>
  <c r="G87" i="22" s="1"/>
  <c r="H87" i="22" s="1"/>
  <c r="M87" i="22" s="1"/>
  <c r="H88" i="21"/>
  <c r="L54" i="22"/>
  <c r="L96" i="22"/>
  <c r="H87" i="21"/>
  <c r="A27" i="21"/>
  <c r="A28" i="21" s="1"/>
  <c r="A30" i="21" s="1"/>
  <c r="A36" i="21" s="1"/>
  <c r="A39" i="21" s="1"/>
  <c r="A40" i="21" s="1"/>
  <c r="M88" i="21"/>
  <c r="M87" i="21"/>
  <c r="A26" i="21"/>
  <c r="K74" i="21"/>
  <c r="A25" i="21"/>
  <c r="C27" i="21"/>
  <c r="A54" i="22"/>
  <c r="A56" i="22" s="1"/>
  <c r="A58" i="22" s="1"/>
  <c r="A60" i="22" s="1"/>
  <c r="A61" i="22" s="1"/>
  <c r="A62" i="22" s="1"/>
  <c r="A63" i="22" s="1"/>
  <c r="A64" i="22" s="1"/>
  <c r="A65" i="22" s="1"/>
  <c r="A66" i="22" s="1"/>
  <c r="A68" i="22" s="1"/>
  <c r="A69" i="22" s="1"/>
  <c r="A70" i="22" s="1"/>
  <c r="A71" i="22" s="1"/>
  <c r="A72" i="22" s="1"/>
  <c r="A73" i="22" s="1"/>
  <c r="A75" i="22" s="1"/>
  <c r="A76" i="22" s="1"/>
  <c r="A77" i="22" s="1"/>
  <c r="A79" i="22" s="1"/>
  <c r="A81" i="22" s="1"/>
  <c r="H33" i="22"/>
  <c r="A22" i="23"/>
  <c r="A24" i="23"/>
  <c r="A26" i="23" s="1"/>
  <c r="A27" i="23" s="1"/>
  <c r="A28" i="23" s="1"/>
  <c r="A29" i="23" s="1"/>
  <c r="A31" i="23" s="1"/>
  <c r="A23" i="23"/>
  <c r="A21" i="23"/>
  <c r="I42" i="22"/>
  <c r="I84" i="22" l="1"/>
  <c r="G88" i="22"/>
  <c r="H44" i="22"/>
  <c r="M44" i="22" s="1"/>
  <c r="H45" i="22"/>
  <c r="M45" i="22" s="1"/>
  <c r="H43" i="22"/>
  <c r="M43" i="22" s="1"/>
  <c r="P43" i="22" s="1"/>
  <c r="P44" i="22" s="1"/>
  <c r="P45" i="22" s="1"/>
  <c r="H86" i="22"/>
  <c r="M86" i="22" s="1"/>
  <c r="P86" i="22" s="1"/>
  <c r="P87" i="22" s="1"/>
  <c r="I85" i="22"/>
  <c r="I86" i="22" s="1"/>
  <c r="I87" i="22" s="1"/>
  <c r="E25" i="21"/>
  <c r="G25" i="21" s="1"/>
  <c r="H74" i="21"/>
  <c r="E24" i="21" s="1"/>
  <c r="G24" i="21" s="1"/>
  <c r="F73" i="21"/>
  <c r="G89" i="22"/>
  <c r="H88" i="22"/>
  <c r="M88" i="22" s="1"/>
  <c r="A82" i="22"/>
  <c r="A83" i="22"/>
  <c r="A84" i="22" s="1"/>
  <c r="A85" i="22" s="1"/>
  <c r="A86" i="22" s="1"/>
  <c r="A87" i="22" s="1"/>
  <c r="A88" i="22" s="1"/>
  <c r="A89" i="22" s="1"/>
  <c r="A90" i="22" s="1"/>
  <c r="A91" i="22" s="1"/>
  <c r="A92" i="22" s="1"/>
  <c r="A93" i="22" s="1"/>
  <c r="A94" i="22" s="1"/>
  <c r="A95" i="22" s="1"/>
  <c r="A33" i="23"/>
  <c r="A32" i="23"/>
  <c r="A35" i="23"/>
  <c r="A37" i="23" s="1"/>
  <c r="A39" i="23" s="1"/>
  <c r="A40" i="23" s="1"/>
  <c r="A41" i="23" s="1"/>
  <c r="A42" i="23" s="1"/>
  <c r="A43" i="23" s="1"/>
  <c r="A44" i="23" s="1"/>
  <c r="A45" i="23" s="1"/>
  <c r="A34" i="23"/>
  <c r="G47" i="22"/>
  <c r="H46" i="22"/>
  <c r="M46" i="22" s="1"/>
  <c r="A44" i="21"/>
  <c r="A45" i="21" s="1"/>
  <c r="A47" i="21" s="1"/>
  <c r="A43" i="21"/>
  <c r="A42" i="21"/>
  <c r="A41" i="21"/>
  <c r="C44" i="21"/>
  <c r="I43" i="22" l="1"/>
  <c r="I44" i="22" s="1"/>
  <c r="I45" i="22" s="1"/>
  <c r="P88" i="22"/>
  <c r="P46" i="22"/>
  <c r="G27" i="21"/>
  <c r="F136" i="1" s="1"/>
  <c r="E27" i="21"/>
  <c r="A51" i="21"/>
  <c r="A52" i="21" s="1"/>
  <c r="A54" i="21" s="1"/>
  <c r="A56" i="21" s="1"/>
  <c r="A57" i="21" s="1"/>
  <c r="A59" i="21" s="1"/>
  <c r="A61" i="21" s="1"/>
  <c r="A62" i="21" s="1"/>
  <c r="A50" i="21"/>
  <c r="A49" i="21"/>
  <c r="C51" i="21"/>
  <c r="A48" i="21"/>
  <c r="A96" i="22"/>
  <c r="H75" i="22"/>
  <c r="G90" i="22"/>
  <c r="H89" i="22"/>
  <c r="M89" i="22" s="1"/>
  <c r="I88" i="22"/>
  <c r="I89" i="22" s="1"/>
  <c r="G48" i="22"/>
  <c r="H47" i="22"/>
  <c r="M47" i="22" s="1"/>
  <c r="I46" i="22"/>
  <c r="P47" i="22" l="1"/>
  <c r="P89" i="22"/>
  <c r="I47" i="22"/>
  <c r="G49" i="22"/>
  <c r="H48" i="22"/>
  <c r="M48" i="22" s="1"/>
  <c r="P48" i="22" s="1"/>
  <c r="G91" i="22"/>
  <c r="H90" i="22"/>
  <c r="M90" i="22" s="1"/>
  <c r="A63" i="21"/>
  <c r="C66" i="21"/>
  <c r="A66" i="21"/>
  <c r="A65" i="21"/>
  <c r="A64" i="21"/>
  <c r="P90" i="22" l="1"/>
  <c r="G92" i="22"/>
  <c r="H91" i="22"/>
  <c r="M91" i="22" s="1"/>
  <c r="I48" i="22"/>
  <c r="I90" i="22"/>
  <c r="A68" i="21"/>
  <c r="G50" i="22"/>
  <c r="H49" i="22"/>
  <c r="M49" i="22" s="1"/>
  <c r="P49" i="22" s="1"/>
  <c r="P91" i="22" l="1"/>
  <c r="I91" i="22"/>
  <c r="I49" i="22"/>
  <c r="G93" i="22"/>
  <c r="H92" i="22"/>
  <c r="M92" i="22" s="1"/>
  <c r="A70" i="21"/>
  <c r="A69" i="21"/>
  <c r="C72" i="21"/>
  <c r="A72" i="21"/>
  <c r="A71" i="21"/>
  <c r="G51" i="22"/>
  <c r="H50" i="22"/>
  <c r="M50" i="22" s="1"/>
  <c r="P50" i="22" s="1"/>
  <c r="P92" i="22" l="1"/>
  <c r="G52" i="22"/>
  <c r="H51" i="22"/>
  <c r="M51" i="22" s="1"/>
  <c r="P51" i="22" s="1"/>
  <c r="I50" i="22"/>
  <c r="I51" i="22" s="1"/>
  <c r="I92" i="22"/>
  <c r="G94" i="22"/>
  <c r="H93" i="22"/>
  <c r="M93" i="22" s="1"/>
  <c r="P93" i="22" s="1"/>
  <c r="A73" i="21"/>
  <c r="E73" i="21"/>
  <c r="I93" i="22" l="1"/>
  <c r="G95" i="22"/>
  <c r="H95" i="22" s="1"/>
  <c r="M95" i="22" s="1"/>
  <c r="H94" i="22"/>
  <c r="M94" i="22" s="1"/>
  <c r="P94" i="22" s="1"/>
  <c r="P95" i="22" s="1"/>
  <c r="G75" i="22" s="1"/>
  <c r="G77" i="22" s="1"/>
  <c r="A74" i="21"/>
  <c r="A82" i="21" s="1"/>
  <c r="A83" i="21" s="1"/>
  <c r="A85" i="21" s="1"/>
  <c r="A86" i="21" s="1"/>
  <c r="A87" i="21" s="1"/>
  <c r="E74" i="21"/>
  <c r="G53" i="22"/>
  <c r="H53" i="22" s="1"/>
  <c r="M53" i="22" s="1"/>
  <c r="H52" i="22"/>
  <c r="M52" i="22" s="1"/>
  <c r="P52" i="22" s="1"/>
  <c r="I94" i="22" l="1"/>
  <c r="I95" i="22" s="1"/>
  <c r="P53" i="22"/>
  <c r="G33" i="22" s="1"/>
  <c r="G35" i="22" s="1"/>
  <c r="I52" i="22"/>
  <c r="I53" i="22" s="1"/>
  <c r="A88" i="21"/>
  <c r="A90" i="21"/>
  <c r="A91" i="21" s="1"/>
  <c r="A93" i="21" s="1"/>
  <c r="A95" i="21" s="1"/>
  <c r="A97" i="21" s="1"/>
  <c r="A98" i="21" l="1"/>
  <c r="A99" i="21" l="1"/>
  <c r="A100" i="21" s="1"/>
  <c r="A101" i="21" s="1"/>
  <c r="A102" i="21" s="1"/>
  <c r="A103" i="21" s="1"/>
  <c r="A104" i="21" s="1"/>
  <c r="A105" i="21" s="1"/>
  <c r="A106" i="21" s="1"/>
  <c r="A107" i="21" s="1"/>
  <c r="A108" i="21" s="1"/>
  <c r="A109" i="21" s="1"/>
  <c r="A110" i="21" s="1"/>
  <c r="A111" i="21" s="1"/>
  <c r="A112" i="21" s="1"/>
  <c r="A113" i="21" s="1"/>
  <c r="A114" i="21" s="1"/>
  <c r="A116" i="21" s="1"/>
  <c r="A125" i="21" s="1"/>
  <c r="A127" i="21" s="1"/>
  <c r="A129" i="21" s="1"/>
  <c r="A131" i="21" s="1"/>
  <c r="A133" i="21" s="1"/>
  <c r="A136" i="21" s="1"/>
  <c r="C114" i="21" l="1"/>
  <c r="F29" i="15" l="1"/>
  <c r="F30" i="15" s="1"/>
  <c r="F66" i="1" l="1"/>
  <c r="F75" i="1"/>
  <c r="K176" i="1"/>
  <c r="F25" i="14"/>
  <c r="C41" i="7"/>
  <c r="K66" i="1" l="1"/>
  <c r="F128" i="1"/>
  <c r="F132" i="1" l="1"/>
  <c r="B11" i="8"/>
  <c r="D23" i="8" l="1"/>
  <c r="H56" i="8"/>
  <c r="E24" i="14"/>
  <c r="E27" i="14" s="1"/>
  <c r="D24" i="14"/>
  <c r="D27" i="14" s="1"/>
  <c r="F27" i="14" l="1"/>
  <c r="K191" i="1" s="1"/>
  <c r="F15" i="1" s="1"/>
  <c r="F11" i="14"/>
  <c r="F12" i="14"/>
  <c r="F13" i="14"/>
  <c r="F14" i="14"/>
  <c r="F15" i="14"/>
  <c r="D16" i="14"/>
  <c r="D29" i="14" s="1"/>
  <c r="E16" i="14"/>
  <c r="F19" i="14"/>
  <c r="F20" i="14"/>
  <c r="F21" i="14"/>
  <c r="F22" i="14"/>
  <c r="F23" i="14"/>
  <c r="F24" i="14"/>
  <c r="F26" i="14"/>
  <c r="F38" i="1"/>
  <c r="F40" i="1"/>
  <c r="F71" i="1"/>
  <c r="F76" i="1"/>
  <c r="F45" i="1"/>
  <c r="F47" i="1"/>
  <c r="F68" i="1"/>
  <c r="F11" i="6"/>
  <c r="F55" i="6"/>
  <c r="F12" i="6" s="1"/>
  <c r="F56" i="6"/>
  <c r="F13" i="6" s="1"/>
  <c r="F57" i="6"/>
  <c r="F14" i="6" s="1"/>
  <c r="F58" i="6"/>
  <c r="F15" i="6" s="1"/>
  <c r="F59" i="6"/>
  <c r="F16" i="6" s="1"/>
  <c r="F60" i="6"/>
  <c r="F17" i="6" s="1"/>
  <c r="F61" i="6"/>
  <c r="F18" i="6" s="1"/>
  <c r="F62" i="6"/>
  <c r="F19" i="6" s="1"/>
  <c r="F63" i="6"/>
  <c r="F20" i="6" s="1"/>
  <c r="F64" i="6"/>
  <c r="F21" i="6" s="1"/>
  <c r="F65" i="6"/>
  <c r="F22" i="6" s="1"/>
  <c r="F66" i="6"/>
  <c r="F23" i="6" s="1"/>
  <c r="K72" i="6"/>
  <c r="K73" i="6"/>
  <c r="F74" i="6"/>
  <c r="I22" i="7"/>
  <c r="K182" i="1" s="1"/>
  <c r="I23" i="7"/>
  <c r="F21" i="7"/>
  <c r="F24" i="7" s="1"/>
  <c r="F22" i="7"/>
  <c r="F14" i="7" s="1"/>
  <c r="F13" i="7"/>
  <c r="F15" i="7"/>
  <c r="F16" i="7"/>
  <c r="E17" i="8"/>
  <c r="M31" i="1"/>
  <c r="K44" i="1"/>
  <c r="K51" i="1" s="1"/>
  <c r="K46" i="1"/>
  <c r="K53" i="1" s="1"/>
  <c r="M85" i="1"/>
  <c r="M155" i="1"/>
  <c r="H181" i="1"/>
  <c r="H182" i="1"/>
  <c r="I182" i="1"/>
  <c r="H183" i="1"/>
  <c r="I183" i="1"/>
  <c r="M197" i="1"/>
  <c r="E38" i="8" l="1"/>
  <c r="E23" i="8"/>
  <c r="G23" i="8" s="1"/>
  <c r="I23" i="8" s="1"/>
  <c r="F17" i="7"/>
  <c r="K68" i="1"/>
  <c r="F48" i="1"/>
  <c r="F54" i="1"/>
  <c r="K161" i="1"/>
  <c r="K165" i="1" s="1"/>
  <c r="F41" i="1"/>
  <c r="F52" i="1"/>
  <c r="F24" i="6"/>
  <c r="F65" i="1" s="1"/>
  <c r="K65" i="1" s="1"/>
  <c r="F181" i="1"/>
  <c r="I21" i="7"/>
  <c r="K181" i="1" s="1"/>
  <c r="K183" i="1"/>
  <c r="F16" i="14"/>
  <c r="K189" i="1" s="1"/>
  <c r="F14" i="1" s="1"/>
  <c r="F16" i="1" s="1"/>
  <c r="F182" i="1"/>
  <c r="F23" i="7"/>
  <c r="F183" i="1" s="1"/>
  <c r="I112" i="1"/>
  <c r="K112" i="1" s="1"/>
  <c r="K74" i="6"/>
  <c r="F64" i="1" s="1"/>
  <c r="K64" i="1" s="1"/>
  <c r="E26" i="8"/>
  <c r="E30" i="8"/>
  <c r="E34" i="8"/>
  <c r="E43" i="8"/>
  <c r="E46" i="8"/>
  <c r="E49" i="8"/>
  <c r="E25" i="8"/>
  <c r="E42" i="8"/>
  <c r="E48" i="8"/>
  <c r="E27" i="8"/>
  <c r="E31" i="8"/>
  <c r="E44" i="8"/>
  <c r="E47" i="8"/>
  <c r="E50" i="8"/>
  <c r="E24" i="8"/>
  <c r="E28" i="8"/>
  <c r="E32" i="8"/>
  <c r="E41" i="8"/>
  <c r="E45" i="8"/>
  <c r="E51" i="8"/>
  <c r="E29" i="8"/>
  <c r="E33" i="8"/>
  <c r="E52" i="8"/>
  <c r="E29" i="14"/>
  <c r="F29" i="14" s="1"/>
  <c r="F77" i="1"/>
  <c r="F185" i="1" l="1"/>
  <c r="F55" i="1"/>
  <c r="K185" i="1"/>
  <c r="F129" i="1" s="1"/>
  <c r="F69" i="1"/>
  <c r="F79" i="1" s="1"/>
  <c r="I24" i="7"/>
  <c r="I181" i="1"/>
  <c r="K167" i="1"/>
  <c r="I94" i="1"/>
  <c r="K94" i="1" s="1"/>
  <c r="I97" i="1"/>
  <c r="K97" i="1" s="1"/>
  <c r="I95" i="1"/>
  <c r="K95" i="1" s="1"/>
  <c r="I98" i="1"/>
  <c r="K98" i="1" s="1"/>
  <c r="I119" i="1"/>
  <c r="K119" i="1" s="1"/>
  <c r="I96" i="1"/>
  <c r="K96" i="1" s="1"/>
  <c r="I118" i="1"/>
  <c r="K118" i="1" s="1"/>
  <c r="I47" i="1"/>
  <c r="K47" i="1" s="1"/>
  <c r="I40" i="1"/>
  <c r="K40" i="1" s="1"/>
  <c r="F141" i="1" l="1"/>
  <c r="F134" i="1" s="1"/>
  <c r="F138" i="1" s="1"/>
  <c r="F149" i="1" s="1"/>
  <c r="O154" i="1" s="1"/>
  <c r="K54" i="1"/>
  <c r="O151" i="1"/>
  <c r="I111" i="1"/>
  <c r="K111" i="1" s="1"/>
  <c r="K114" i="1" s="1"/>
  <c r="I92" i="1"/>
  <c r="K92" i="1" s="1"/>
  <c r="I45" i="1"/>
  <c r="K45" i="1" s="1"/>
  <c r="K48" i="1" s="1"/>
  <c r="I15" i="1"/>
  <c r="K15" i="1" s="1"/>
  <c r="I106" i="1"/>
  <c r="K106" i="1" s="1"/>
  <c r="K107" i="1" s="1"/>
  <c r="I91" i="1"/>
  <c r="K91" i="1" s="1"/>
  <c r="I38" i="1"/>
  <c r="K38" i="1" s="1"/>
  <c r="I14" i="1"/>
  <c r="K14" i="1" s="1"/>
  <c r="I100" i="1"/>
  <c r="K100" i="1" s="1"/>
  <c r="I75" i="1"/>
  <c r="K75" i="1" s="1"/>
  <c r="I93" i="1"/>
  <c r="K93" i="1" s="1"/>
  <c r="I71" i="1"/>
  <c r="K71" i="1" s="1"/>
  <c r="F18" i="1"/>
  <c r="K18" i="1" s="1"/>
  <c r="K52" i="1" l="1"/>
  <c r="K55" i="1" s="1"/>
  <c r="K108" i="1"/>
  <c r="K41" i="1"/>
  <c r="F143" i="1"/>
  <c r="K16" i="1"/>
  <c r="H14" i="25" l="1"/>
  <c r="I41" i="1"/>
  <c r="K74" i="1"/>
  <c r="I55" i="1"/>
  <c r="I122" i="1" l="1"/>
  <c r="K122" i="1" s="1"/>
  <c r="I121" i="1"/>
  <c r="K121" i="1" s="1"/>
  <c r="I76" i="1"/>
  <c r="K76" i="1" s="1"/>
  <c r="I124" i="1"/>
  <c r="K124" i="1" s="1"/>
  <c r="I123" i="1"/>
  <c r="K123" i="1" s="1"/>
  <c r="K77" i="1"/>
  <c r="I136" i="1"/>
  <c r="K136" i="1" s="1"/>
  <c r="I62" i="1"/>
  <c r="K62" i="1" s="1"/>
  <c r="I59" i="1"/>
  <c r="K59" i="1" s="1"/>
  <c r="I137" i="1"/>
  <c r="K137" i="1" s="1"/>
  <c r="I60" i="1"/>
  <c r="K60" i="1" s="1"/>
  <c r="I63" i="1"/>
  <c r="K63" i="1" s="1"/>
  <c r="I61" i="1"/>
  <c r="K61" i="1" s="1"/>
  <c r="I135" i="1"/>
  <c r="K135" i="1" s="1"/>
  <c r="K125" i="1" l="1"/>
  <c r="K69" i="1"/>
  <c r="D24" i="8"/>
  <c r="G24" i="8" s="1"/>
  <c r="D34" i="8"/>
  <c r="G34" i="8" s="1"/>
  <c r="I34" i="8" s="1"/>
  <c r="D30" i="8"/>
  <c r="G30" i="8" s="1"/>
  <c r="I30" i="8" s="1"/>
  <c r="D27" i="8"/>
  <c r="G27" i="8" s="1"/>
  <c r="I27" i="8" s="1"/>
  <c r="K79" i="1" l="1"/>
  <c r="K141" i="1" s="1"/>
  <c r="K134" i="1" s="1"/>
  <c r="K138" i="1" s="1"/>
  <c r="H15" i="25"/>
  <c r="O150" i="1"/>
  <c r="O152" i="1" s="1"/>
  <c r="I24" i="8"/>
  <c r="D26" i="8"/>
  <c r="G26" i="8" s="1"/>
  <c r="I26" i="8" s="1"/>
  <c r="D29" i="8"/>
  <c r="G29" i="8" s="1"/>
  <c r="I29" i="8" s="1"/>
  <c r="D32" i="8"/>
  <c r="G32" i="8" s="1"/>
  <c r="I32" i="8" s="1"/>
  <c r="D33" i="8"/>
  <c r="G33" i="8" s="1"/>
  <c r="I33" i="8" s="1"/>
  <c r="D31" i="8"/>
  <c r="G31" i="8" s="1"/>
  <c r="I31" i="8" s="1"/>
  <c r="D28" i="8"/>
  <c r="G28" i="8" s="1"/>
  <c r="I28" i="8" s="1"/>
  <c r="D25" i="8"/>
  <c r="G25" i="8" s="1"/>
  <c r="I25" i="8" s="1"/>
  <c r="H18" i="25" l="1"/>
  <c r="H19" i="25" s="1"/>
  <c r="K19" i="25" s="1"/>
  <c r="K149" i="1"/>
  <c r="K11" i="1" s="1"/>
  <c r="H22" i="25"/>
  <c r="H23" i="25" s="1"/>
  <c r="K143" i="1"/>
  <c r="G35" i="8"/>
  <c r="I35" i="8"/>
  <c r="H25" i="25" l="1"/>
  <c r="K23" i="25"/>
  <c r="K25" i="25" s="1"/>
  <c r="D38" i="8"/>
  <c r="G38" i="8" s="1"/>
  <c r="I38" i="8" s="1"/>
  <c r="H41" i="8" s="1"/>
  <c r="G41" i="25" l="1"/>
  <c r="H41" i="25" s="1"/>
  <c r="K41" i="25" s="1"/>
  <c r="G53" i="25"/>
  <c r="H53" i="25" s="1"/>
  <c r="K53" i="25" s="1"/>
  <c r="G40" i="25"/>
  <c r="H40" i="25" s="1"/>
  <c r="K40" i="25" s="1"/>
  <c r="G43" i="25"/>
  <c r="H43" i="25" s="1"/>
  <c r="K43" i="25" s="1"/>
  <c r="G45" i="25"/>
  <c r="H45" i="25" s="1"/>
  <c r="K45" i="25" s="1"/>
  <c r="G46" i="25"/>
  <c r="H46" i="25" s="1"/>
  <c r="K46" i="25" s="1"/>
  <c r="G48" i="25"/>
  <c r="H48" i="25" s="1"/>
  <c r="K48" i="25" s="1"/>
  <c r="G52" i="25"/>
  <c r="H52" i="25" s="1"/>
  <c r="K52" i="25" s="1"/>
  <c r="G51" i="25"/>
  <c r="H51" i="25" s="1"/>
  <c r="K51" i="25" s="1"/>
  <c r="G55" i="25"/>
  <c r="H55" i="25" s="1"/>
  <c r="K55" i="25" s="1"/>
  <c r="G39" i="25"/>
  <c r="H39" i="25" s="1"/>
  <c r="K39" i="25" s="1"/>
  <c r="G42" i="25"/>
  <c r="H42" i="25" s="1"/>
  <c r="K42" i="25" s="1"/>
  <c r="G54" i="25"/>
  <c r="H54" i="25" s="1"/>
  <c r="K54" i="25" s="1"/>
  <c r="G38" i="25"/>
  <c r="H38" i="25" s="1"/>
  <c r="K38" i="25" s="1"/>
  <c r="G44" i="25"/>
  <c r="H44" i="25" s="1"/>
  <c r="K44" i="25" s="1"/>
  <c r="G47" i="25"/>
  <c r="H47" i="25" s="1"/>
  <c r="K47" i="25" s="1"/>
  <c r="G50" i="25"/>
  <c r="H50" i="25" s="1"/>
  <c r="K50" i="25" s="1"/>
  <c r="G37" i="25"/>
  <c r="H37" i="25" s="1"/>
  <c r="K37" i="25" s="1"/>
  <c r="G49" i="25"/>
  <c r="H49" i="25" s="1"/>
  <c r="K49" i="25" s="1"/>
  <c r="D41" i="8"/>
  <c r="G41" i="8" s="1"/>
  <c r="H47" i="8"/>
  <c r="N42" i="25" l="1"/>
  <c r="Q42" i="25" s="1"/>
  <c r="N47" i="25"/>
  <c r="Q47" i="25" s="1"/>
  <c r="N44" i="25"/>
  <c r="Q44" i="25" s="1"/>
  <c r="N38" i="25"/>
  <c r="Q38" i="25" s="1"/>
  <c r="N54" i="25"/>
  <c r="Q54" i="25" s="1"/>
  <c r="N39" i="25"/>
  <c r="Q39" i="25" s="1"/>
  <c r="N55" i="25"/>
  <c r="Q55" i="25" s="1"/>
  <c r="N51" i="25"/>
  <c r="Q51" i="25" s="1"/>
  <c r="N52" i="25"/>
  <c r="Q52" i="25" s="1"/>
  <c r="N48" i="25"/>
  <c r="Q48" i="25" s="1"/>
  <c r="N46" i="25"/>
  <c r="Q46" i="25" s="1"/>
  <c r="N45" i="25"/>
  <c r="Q45" i="25" s="1"/>
  <c r="N43" i="25"/>
  <c r="Q43" i="25" s="1"/>
  <c r="N49" i="25"/>
  <c r="Q49" i="25" s="1"/>
  <c r="N40" i="25"/>
  <c r="Q40" i="25" s="1"/>
  <c r="N37" i="25"/>
  <c r="Q37" i="25" s="1"/>
  <c r="N53" i="25"/>
  <c r="Q53" i="25" s="1"/>
  <c r="N50" i="25"/>
  <c r="Q50" i="25" s="1"/>
  <c r="N41" i="25"/>
  <c r="Q41" i="25" s="1"/>
  <c r="H52" i="8"/>
  <c r="H46" i="8"/>
  <c r="H45" i="8"/>
  <c r="H51" i="8"/>
  <c r="I41" i="8"/>
  <c r="D42" i="8" s="1"/>
  <c r="G42" i="8" s="1"/>
  <c r="H50" i="8"/>
  <c r="H42" i="8"/>
  <c r="H49" i="8"/>
  <c r="H44" i="8"/>
  <c r="H43" i="8"/>
  <c r="H48" i="8"/>
  <c r="Q57" i="25" l="1"/>
  <c r="H55" i="8"/>
  <c r="H57" i="8" s="1"/>
  <c r="G16" i="3" s="1"/>
  <c r="H16" i="3" s="1"/>
  <c r="F19" i="1" s="1"/>
  <c r="I42" i="8"/>
  <c r="D43" i="8" s="1"/>
  <c r="G43" i="8" s="1"/>
  <c r="I43" i="8" l="1"/>
  <c r="D44" i="8" s="1"/>
  <c r="G44" i="8" s="1"/>
  <c r="I44" i="8" l="1"/>
  <c r="D45" i="8" s="1"/>
  <c r="G45" i="8" s="1"/>
  <c r="K19" i="1" l="1"/>
  <c r="K21" i="1" s="1"/>
  <c r="I45" i="8"/>
  <c r="D46" i="8" s="1"/>
  <c r="G46" i="8" s="1"/>
  <c r="I46" i="8" l="1"/>
  <c r="D47" i="8" s="1"/>
  <c r="I47" i="8" s="1"/>
  <c r="D48" i="8" s="1"/>
  <c r="G47" i="8" l="1"/>
  <c r="I48" i="8"/>
  <c r="D49" i="8" s="1"/>
  <c r="G48" i="8"/>
  <c r="G49" i="8" l="1"/>
  <c r="I49" i="8"/>
  <c r="D50" i="8" s="1"/>
  <c r="G50" i="8" l="1"/>
  <c r="I50" i="8"/>
  <c r="D51" i="8" s="1"/>
  <c r="G51" i="8" l="1"/>
  <c r="I51" i="8"/>
  <c r="D52" i="8" s="1"/>
  <c r="G52" i="8" l="1"/>
  <c r="G53" i="8" s="1"/>
  <c r="I52" i="8"/>
</calcChain>
</file>

<file path=xl/sharedStrings.xml><?xml version="1.0" encoding="utf-8"?>
<sst xmlns="http://schemas.openxmlformats.org/spreadsheetml/2006/main" count="1868" uniqueCount="964">
  <si>
    <r>
      <rPr>
        <sz val="7"/>
        <rFont val="Times New Roman"/>
        <family val="1"/>
      </rPr>
      <t>For the 12 months ended</t>
    </r>
  </si>
  <si>
    <t>Formula Rate Index</t>
  </si>
  <si>
    <t>Table of Contents</t>
  </si>
  <si>
    <t>Formula Rate Template - Appendix III</t>
  </si>
  <si>
    <t>Attached Worksheets:</t>
  </si>
  <si>
    <t>Attachment No</t>
  </si>
  <si>
    <t>Worksheet Name</t>
  </si>
  <si>
    <t>Formula Rate True-Up</t>
  </si>
  <si>
    <t>Rate Base Worksheet</t>
  </si>
  <si>
    <t>Return on Rate Base Worksheet</t>
  </si>
  <si>
    <t>Interest on True-Up</t>
  </si>
  <si>
    <t>True-Up Interest Rate Calculator</t>
  </si>
  <si>
    <t>Prior Period Adjustments</t>
  </si>
  <si>
    <t>Revenue Credit Detail</t>
  </si>
  <si>
    <t>Excess or Deficient Accumulated Deferred Income Taxes - Summary</t>
  </si>
  <si>
    <t>9a</t>
  </si>
  <si>
    <t xml:space="preserve">Regulatory Assets/Liabilities for Deficient/Excess ADIT - Averaging and Proration Adjustments </t>
  </si>
  <si>
    <t>9b</t>
  </si>
  <si>
    <t xml:space="preserve">Re-measurement of ADIT and Tax-related Regulatory Assets and Liabilities </t>
  </si>
  <si>
    <t>Formula Rate - Non-Levelized</t>
  </si>
  <si>
    <t>Page 1 of 5</t>
  </si>
  <si>
    <t>Rate Formula Template - Appendix III</t>
  </si>
  <si>
    <t>Utilizing FERC Form 1 Data</t>
  </si>
  <si>
    <t>For the 12 months ended</t>
  </si>
  <si>
    <t>(1)</t>
  </si>
  <si>
    <t>(2)</t>
  </si>
  <si>
    <t>(3)</t>
  </si>
  <si>
    <t>(4)</t>
  </si>
  <si>
    <t>(5)</t>
  </si>
  <si>
    <t>Line</t>
  </si>
  <si>
    <t xml:space="preserve">Allocated </t>
  </si>
  <si>
    <t>No.</t>
  </si>
  <si>
    <t>Source</t>
  </si>
  <si>
    <t>Amount</t>
  </si>
  <si>
    <t>GROSS REVENUE REQUIREMENT</t>
  </si>
  <si>
    <t>(Page 3, Line 49)</t>
  </si>
  <si>
    <t>REVENUE CREDITS</t>
  </si>
  <si>
    <t>(Note A)</t>
  </si>
  <si>
    <t>Total</t>
  </si>
  <si>
    <t>Allocator (Note U)</t>
  </si>
  <si>
    <t>Account No. 454</t>
  </si>
  <si>
    <t>(Page 4, Line 20)</t>
  </si>
  <si>
    <t>TP</t>
  </si>
  <si>
    <t>Account No. 456.1</t>
  </si>
  <si>
    <t>(Page 4, Line 21)</t>
  </si>
  <si>
    <t>TOTAL REVENUE CREDITS</t>
  </si>
  <si>
    <t>(Sum of Lines 2 through 3)</t>
  </si>
  <si>
    <t>DA</t>
  </si>
  <si>
    <t>True-up Adjustment with Interest</t>
  </si>
  <si>
    <t>NET ANNUAL TRANSMISSION REVENUE REQUIREMENT</t>
  </si>
  <si>
    <t>(Line 1 less Line 4 plus Lines 5 and 6)</t>
  </si>
  <si>
    <t>Page 2 of 5</t>
  </si>
  <si>
    <t>RATE BASE: (Note P)</t>
  </si>
  <si>
    <t>Company Total</t>
  </si>
  <si>
    <t>Transmission</t>
  </si>
  <si>
    <t>GROSS PLANT IN SERVICE</t>
  </si>
  <si>
    <t>Note B</t>
  </si>
  <si>
    <t>(Col 3 times Col 4)</t>
  </si>
  <si>
    <t>Production</t>
  </si>
  <si>
    <t>205.46.g for end of year, records for other months</t>
  </si>
  <si>
    <t>N/A</t>
  </si>
  <si>
    <t>Attachment 2, Line 14, Col. (b)</t>
  </si>
  <si>
    <t>Distribution</t>
  </si>
  <si>
    <t>207.75.g for end of year, records for other months</t>
  </si>
  <si>
    <t>General &amp; Intangible</t>
  </si>
  <si>
    <t>Attachment 2, Line 14, Col. (c)</t>
  </si>
  <si>
    <t>WS</t>
  </si>
  <si>
    <t>TOTAL GROSS PLANT</t>
  </si>
  <si>
    <t>(Sum of Lines 1 through 4)</t>
  </si>
  <si>
    <t>GP=</t>
  </si>
  <si>
    <t>ACCUMULATED DEPRECIATION</t>
  </si>
  <si>
    <t>219.20-24.c for end of year, records for other months</t>
  </si>
  <si>
    <t>Attachment 2, Line 14, Col. (h)</t>
  </si>
  <si>
    <t>219.26.c for end of year, records for other months</t>
  </si>
  <si>
    <t>Attachment 2, Line 14, Col. (i)</t>
  </si>
  <si>
    <t>TOTAL ACCUM. DEPRECIATION</t>
  </si>
  <si>
    <t>(Sum of Lines 7 through 10)</t>
  </si>
  <si>
    <t>NET PLANT IN SERVICE</t>
  </si>
  <si>
    <t>(Line 1 - Line 7)</t>
  </si>
  <si>
    <t>(Line 2 - Line 8)</t>
  </si>
  <si>
    <t>(Line 3 - Line 9)</t>
  </si>
  <si>
    <t>(Line 4 - Line 10)</t>
  </si>
  <si>
    <t>TOTAL NET PLANT</t>
  </si>
  <si>
    <t>(Sum of Lines 13 through 16)</t>
  </si>
  <si>
    <t>NP=</t>
  </si>
  <si>
    <t>ADJUSTMENTS TO RATE BASE</t>
  </si>
  <si>
    <t>Account No. 281</t>
  </si>
  <si>
    <t>Note C</t>
  </si>
  <si>
    <t>Account No. 282</t>
  </si>
  <si>
    <t>NP</t>
  </si>
  <si>
    <t>Account No. 283</t>
  </si>
  <si>
    <t>Account No. 190</t>
  </si>
  <si>
    <t>Deficient or (Excess) Accumulated Deferred Income Taxes</t>
  </si>
  <si>
    <t>Attachment 9, Line 7 (Note W)</t>
  </si>
  <si>
    <t>Account No. 255</t>
  </si>
  <si>
    <t>Note V</t>
  </si>
  <si>
    <t>Unfunded Reserves</t>
  </si>
  <si>
    <t>Attachment 2, Line 43, Col. (h)</t>
  </si>
  <si>
    <t>CWIP</t>
  </si>
  <si>
    <t>Attachment 2, Line 14, Col. (d)</t>
  </si>
  <si>
    <t>Unamortized Regulatory Asset</t>
  </si>
  <si>
    <t>Attachment 2, Line 28, Col. (k) (Note D)</t>
  </si>
  <si>
    <t>Unamortized Abandoned Plant</t>
  </si>
  <si>
    <t>Attachment 2, Line 28, Col. (l) (Note E)</t>
  </si>
  <si>
    <t>TOTAL ADJUSTMENTS</t>
  </si>
  <si>
    <t>(Sum of Lines 19 through 28)</t>
  </si>
  <si>
    <t>LAND HELD FOR FUTURE USE</t>
  </si>
  <si>
    <t>Attachment 2, Line 14, Col. (e) (Note F)</t>
  </si>
  <si>
    <t>WORKING CAPITAL</t>
  </si>
  <si>
    <t>Note G</t>
  </si>
  <si>
    <t>Cash Working Capital</t>
  </si>
  <si>
    <t>1/8*(Page 3, Line 18 minus Page 3, Line 15)</t>
  </si>
  <si>
    <t>Materials &amp; Supplies</t>
  </si>
  <si>
    <t>Attachment 2, Line 14, Col. (f)</t>
  </si>
  <si>
    <t>Prepayments (Account 165)</t>
  </si>
  <si>
    <t>GP</t>
  </si>
  <si>
    <t>TOTAL WORKING CAPITAL</t>
  </si>
  <si>
    <t>(Sum of Lines 32 through 34)</t>
  </si>
  <si>
    <t>RATE BASE</t>
  </si>
  <si>
    <t>(Sum of Lines 17, 29, 30, and 35)</t>
  </si>
  <si>
    <t>Page 3 of 5</t>
  </si>
  <si>
    <t>O&amp;M</t>
  </si>
  <si>
    <t>321.112.b</t>
  </si>
  <si>
    <t>Less Account 566 (Misc Trans Expense)</t>
  </si>
  <si>
    <t>321.97.b</t>
  </si>
  <si>
    <t>Less Account 565</t>
  </si>
  <si>
    <t>321.96.b</t>
  </si>
  <si>
    <t>A&amp;G</t>
  </si>
  <si>
    <t>323.197.b</t>
  </si>
  <si>
    <t>Less FERC Annual Fees</t>
  </si>
  <si>
    <t>351.h (Note H)</t>
  </si>
  <si>
    <t>Less EPRI and EEI Dues</t>
  </si>
  <si>
    <t>Note I</t>
  </si>
  <si>
    <t>Less Reg. Commission Expense Account 928</t>
  </si>
  <si>
    <t>Less: Non-safety Advertising account 930.1</t>
  </si>
  <si>
    <t>Plus Transmission Related Reg. Comm. Exp.</t>
  </si>
  <si>
    <t>Note J</t>
  </si>
  <si>
    <t>Plus Transmission Lease Payments in Acct 565</t>
  </si>
  <si>
    <t>Note T</t>
  </si>
  <si>
    <t>Plus PBOP Expense</t>
  </si>
  <si>
    <t>Note R</t>
  </si>
  <si>
    <t>Account 566</t>
  </si>
  <si>
    <t>Amortization of Regulatory Asset</t>
  </si>
  <si>
    <t>Note E</t>
  </si>
  <si>
    <t>Misc. Transmission Expense (less amort. of regulatory asset)</t>
  </si>
  <si>
    <t>321.97.b less line 15</t>
  </si>
  <si>
    <t>Total Account 566</t>
  </si>
  <si>
    <t>(Sum of Lines 15 through 16) Ties to 321.97b</t>
  </si>
  <si>
    <t>TOTAL O&amp;M</t>
  </si>
  <si>
    <t>(Sum of Lines 1, 4, 10, 12, 13 and 17 less Sum of Lines 2, 3, and 5 through 8)</t>
  </si>
  <si>
    <t>336.7.b&amp;d</t>
  </si>
  <si>
    <t>336.10.b&amp;d, 336.1.b&amp;d</t>
  </si>
  <si>
    <t>Amortization of Abandoned Plant</t>
  </si>
  <si>
    <t>TOTAL DEPRECIATION</t>
  </si>
  <si>
    <t>(Sum of Lines 20 through 22)</t>
  </si>
  <si>
    <t>TAXES OTHER THAN INCOME TAXES (Note K)</t>
  </si>
  <si>
    <t>LABOR RELATED</t>
  </si>
  <si>
    <t>Payroll</t>
  </si>
  <si>
    <t>263.i</t>
  </si>
  <si>
    <t xml:space="preserve">Highway and vehicle
</t>
  </si>
  <si>
    <t>PLANT RELATED</t>
  </si>
  <si>
    <t>Property</t>
  </si>
  <si>
    <t>Gross Receipts</t>
  </si>
  <si>
    <t>Other</t>
  </si>
  <si>
    <t>Payments in lieu of taxes</t>
  </si>
  <si>
    <t>TOTAL OTHER TAXES</t>
  </si>
  <si>
    <t>(Sum of Lines 26 through 32)</t>
  </si>
  <si>
    <t xml:space="preserve">INCOME TAXES   </t>
  </si>
  <si>
    <t>Note L</t>
  </si>
  <si>
    <t>T=1 - [(1 - SIT) * (1 - FIT)] / (1 - SIT * FIT * p)</t>
  </si>
  <si>
    <t>CIT=(T/1-T) * (1-(WCLTD/R)) =</t>
  </si>
  <si>
    <t>WCLTD = Page 4, Line 15, R = Page 4, Line 18,  FIT &amp; SIT &amp; P = Note L</t>
  </si>
  <si>
    <t>1 / (1 - T)  = (from line 35)</t>
  </si>
  <si>
    <t>Income Tax Calculation</t>
  </si>
  <si>
    <t>(Line 36 times Line 46)</t>
  </si>
  <si>
    <t>ITC Amortization Tax Adjustment</t>
  </si>
  <si>
    <t>Deficient or (Excess) Deferred  Income Tax Adjustment</t>
  </si>
  <si>
    <t>Attachment 9, Line 12, Col. (f) (Note W)</t>
  </si>
  <si>
    <t>Permanent Differences Tax Adjustment</t>
  </si>
  <si>
    <t>Note M</t>
  </si>
  <si>
    <t>Total Income Taxes</t>
  </si>
  <si>
    <t>(Sum of Lines 40 through 43)</t>
  </si>
  <si>
    <t>RETURN</t>
  </si>
  <si>
    <t>Rate Base times Return</t>
  </si>
  <si>
    <t>(Page 2, Line 36 times Page 4, Line 18)</t>
  </si>
  <si>
    <t>Revenue Requirement before CPA</t>
  </si>
  <si>
    <t>(Sum of Lines 18, 23, 33, 44, and 46)</t>
  </si>
  <si>
    <t>Competitive Project Adjustment ("CPA")</t>
  </si>
  <si>
    <t>Page 4 of 5</t>
  </si>
  <si>
    <t>SUPPORTING CALCULATIONS AND NOTES</t>
  </si>
  <si>
    <t>TRANSMISSION PLANT INCLUDED IN ISO RATES</t>
  </si>
  <si>
    <t>Total Transmission plant</t>
  </si>
  <si>
    <t>(Page 2, Line 2, Col. 3)</t>
  </si>
  <si>
    <t xml:space="preserve">Less Transmission plant excluded from ISO rates
</t>
  </si>
  <si>
    <t>Note N</t>
  </si>
  <si>
    <t>Less Transmission plant included in OATT Ancillary Service rates</t>
  </si>
  <si>
    <t>Note Q</t>
  </si>
  <si>
    <t>Transmission plant included in ISO rates</t>
  </si>
  <si>
    <t>(Line 1 minus Lines 2 and 3)</t>
  </si>
  <si>
    <t>Percentage of Transmission plant included in ISO Rates</t>
  </si>
  <si>
    <t>(Line 4 divided by Line 1) (If line 1 is zero, enter 1)</t>
  </si>
  <si>
    <t xml:space="preserve">TP = </t>
  </si>
  <si>
    <t>WAGES &amp; SALARY ALLOCATOR (W&amp;S)</t>
  </si>
  <si>
    <t>Form 1 Reference</t>
  </si>
  <si>
    <t>$</t>
  </si>
  <si>
    <t>Allocation</t>
  </si>
  <si>
    <t>354.20.b</t>
  </si>
  <si>
    <t>354.21.b</t>
  </si>
  <si>
    <t>354.23.b</t>
  </si>
  <si>
    <t>W&amp;S Allocator</t>
  </si>
  <si>
    <t>354.24,25,26.b</t>
  </si>
  <si>
    <t>($ / Allocation)</t>
  </si>
  <si>
    <t>Total (W&amp;S Allocator is 1 if lines 7-10 are zero)</t>
  </si>
  <si>
    <t>=</t>
  </si>
  <si>
    <t>RETURN (R)</t>
  </si>
  <si>
    <t>%</t>
  </si>
  <si>
    <t>Cost</t>
  </si>
  <si>
    <t>Weighted</t>
  </si>
  <si>
    <t>Long Term Debt</t>
  </si>
  <si>
    <t>Attachment 3, Line 8 (Note O)</t>
  </si>
  <si>
    <t>WCLTD</t>
  </si>
  <si>
    <t>Preferred Stock (112.3.c)</t>
  </si>
  <si>
    <t>Attachment 3, Line 9 (Note O)</t>
  </si>
  <si>
    <t>Common Stock</t>
  </si>
  <si>
    <t>Attachment 3, Line 10 (Note O)</t>
  </si>
  <si>
    <t>( Sum of Lines 15 through 17)</t>
  </si>
  <si>
    <t>R</t>
  </si>
  <si>
    <t>Attachment 8, Line 8, Col. C (Note S)</t>
  </si>
  <si>
    <t>ACCT 456 and 456.1 (OTHER ELECTRIC REVENUES)</t>
  </si>
  <si>
    <t>Attachment 8, Line 19, Col. C (Note A)</t>
  </si>
  <si>
    <t>Page 5 of 5</t>
  </si>
  <si>
    <t>General Note: References to pages in this formula rate template are indicated as: (Page #, Line #, Col. #)</t>
  </si>
  <si>
    <t>References to data from FERC Form 1 are indicated as: #.y.x (page, line, column)</t>
  </si>
  <si>
    <t>Notes</t>
  </si>
  <si>
    <t>A</t>
  </si>
  <si>
    <t>The revenues credited on page 1, lines 2-3, shall include only the amounts received by the Company for service rendered using facilities for which recovery is provided under this tariff. They do not include revenues associated with FERC annual charges, gross receipts taxes, or facilities not included in this template (e.g., direct assignment facilities and GSUs) which are not recovered under this Rate Formula Template.</t>
  </si>
  <si>
    <t>B</t>
  </si>
  <si>
    <t>C</t>
  </si>
  <si>
    <t>D</t>
  </si>
  <si>
    <t>E</t>
  </si>
  <si>
    <t>Unamortized Abandoned Plant and Amortization of Abandoned Plant will be zero until the Commission accepts or approves recovery of the cost of Abandoned Plant. Utility must submit a Section 205 filing to recover the cost of abandoned plant.</t>
  </si>
  <si>
    <t>F</t>
  </si>
  <si>
    <t>Identified in FERC Form 1, or Company records if not so indicated on the FERC Form 1, as being transmission related.</t>
  </si>
  <si>
    <t>G</t>
  </si>
  <si>
    <t>Cash Working Capital assigned to transmission is one-eighth of O&amp;M allocated to transmission at page 3, line 18, column 5 minus amortization of Regulatory Asset at page 3, line 15, column 5.  Prepayments are the electric related prepayments booked to Account No. 165 and reported on page 111, line 57 in the Form 1.</t>
  </si>
  <si>
    <t>H</t>
  </si>
  <si>
    <t>The FERC's annual charges for the year assessed to the Transmission Owner for service under this tariff.  To the extent the charges are separately identified on the FERC Form 1, page 350, column 1, the line number will be added to the source in Column 2 for reference.  Line item references can change from year to year.  Items not specifically identified in the FERC Form 1, page 350 will be obtained from Company books and records.</t>
  </si>
  <si>
    <t>I</t>
  </si>
  <si>
    <t>Page 3, Lines 6-8 - Subtract all EPRI and EEI Annual Membership Dues listed in Form 1 at 353.f, all Regulatory Commission Expenses in account 928 itemized at 351.h, and non-safety related advertising included in Account 930.1.  Any lobbying expenses incurred by the Company shall be booked to Account 426.4 in accordance with the Uniform System of Accounts and, as a result, are not recoverable under the Formula Rate.</t>
  </si>
  <si>
    <t>J</t>
  </si>
  <si>
    <t>Page 3, Line 10-Add back Regulatory Commission Expenses directly related to transmission service, ISO filings, or transmission siting itemized at 351.h.</t>
  </si>
  <si>
    <t>K</t>
  </si>
  <si>
    <t>Includes only FICA, unemployment, highway, property, and other assessments charged in the current year.  Taxes related to income are excluded. Enter the line number on page 262-63 of the Form 1 upon which each item is identified.  To the extent individual types of taxes are separately identified on the FERC Form 1, page 262, column a, the line number will be added to the source in Column 2 for reference.  Line item references can change from year to year.  Items not specifically identified in the FERC Form 1, page 262-63 will be obtained from Company books and records.</t>
  </si>
  <si>
    <t>L</t>
  </si>
  <si>
    <t>Inputs Required:</t>
  </si>
  <si>
    <t xml:space="preserve">FIT = </t>
  </si>
  <si>
    <t>(Federal Income Tax Rate )</t>
  </si>
  <si>
    <t xml:space="preserve">SIT = </t>
  </si>
  <si>
    <t>(State Income Tax Rate or Composite SIT)</t>
  </si>
  <si>
    <t xml:space="preserve">p = </t>
  </si>
  <si>
    <t>(percent of federal income tax deductible for state purposes)</t>
  </si>
  <si>
    <t>M</t>
  </si>
  <si>
    <t>N</t>
  </si>
  <si>
    <t>Removes transmission plant determined by Commission order to be state-jurisdictional according to the seven-factor test (until Form 1 balances are adjusted to reflect application of seven-factor test).</t>
  </si>
  <si>
    <t>O</t>
  </si>
  <si>
    <t>P</t>
  </si>
  <si>
    <t>Calculate rate base using 13 month average balance, except ADIT.  The calculation of ADIT is covered in Note C.</t>
  </si>
  <si>
    <t>Q</t>
  </si>
  <si>
    <t>Removes dollar amount of transmission plant to be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</si>
  <si>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PBOP will be zero until the Commission accepts or approves changes to PBOP expense. Utility must submit a Section 205 filing to change the amount of PBOP expense allowed for recovery.</t>
  </si>
  <si>
    <t>S</t>
  </si>
  <si>
    <t>Includes only income related to transmission facilities, such as pole attachments, rentals and special use from general ledger.</t>
  </si>
  <si>
    <t>T</t>
  </si>
  <si>
    <t>Add back any lease expense of transmission assets used to provide service under this tariff included in account 565. Amount to be obtained from company books and records.</t>
  </si>
  <si>
    <t>U</t>
  </si>
  <si>
    <t>DA = Direct Assignment; GP = Gross Plant Allocator (page 2, line 5); N/A = Not Applicable; NP = Net Plant Allocator (page 2, line 17); TP = Transmission Plant Allocator (page 4, line 5); WS = Wage and Salary Allocator (page 4, line 11).</t>
  </si>
  <si>
    <t>V</t>
  </si>
  <si>
    <t>W</t>
  </si>
  <si>
    <t xml:space="preserve">Upon enactment of changes in tax law, ADIT balances are re-measured and adjusted in the Company’s books of account, resulting in excess or deficient accumulated deferred income tax assets and liabilities.  Excess or deficient ADIT attributable to timing differences between the amounts of expenses or revenues recognized for income tax purposes and amounts of expenses or revenues recognized for ratemaking purposes as well as subsequent recoverable or refundable amortization of such amounts will be based upon Company records and be calculated and recorded in accordance with ASC 740 and any applicable normalization requirements of the taxing jurisdiction.  The Deficient or (Excess) Deferred Income Tax Adjustment (page 3, line 42) is computed by multiplying each component of deficient or (excess) deferred income taxes by the applicable tax gross-up factor.  For each re-measurement of ADIT, the amounts entered as the Deficient or (Excess) Accumulated Deferred Income Taxes component of ADJUSTMENTS TO RATE BASE (page 2, line 23) or as the Deficient or (Excess) Deferred Income Tax Adjustment component of INCOME TAXES (page 3, line 42) will be supported by Attachment 9 (Excess or Deficient Accumulated Deferred Income Taxes - Summary) providing the balance for each taxing jurisdiction at the beginning and end of the year, amortization for the year, calculation of the gross-up to the revenue requirement level, and any other information required to support compliance with any applicable normalization requirements.  </t>
  </si>
  <si>
    <t>X</t>
  </si>
  <si>
    <t>Page 1 of 1</t>
  </si>
  <si>
    <t>Attachment 1</t>
  </si>
  <si>
    <t>Formula Rate True-Up Worksheet</t>
  </si>
  <si>
    <t>Names of the projects and actual costs will be filled into the template in the first year actual values are available without the need for a section 205 filing to modify the template.</t>
  </si>
  <si>
    <t>Actual True-Up Year Revenue Req.</t>
  </si>
  <si>
    <t>Annual True-Up Calculation</t>
  </si>
  <si>
    <t>True-Up Year</t>
  </si>
  <si>
    <t>Rate Year</t>
  </si>
  <si>
    <r>
      <t>Net Revenue Requirement</t>
    </r>
    <r>
      <rPr>
        <vertAlign val="superscript"/>
        <sz val="9"/>
        <rFont val="Times New Roman"/>
        <family val="1"/>
      </rPr>
      <t>2</t>
    </r>
  </si>
  <si>
    <r>
      <t>True-Up Interest Income (Expense)</t>
    </r>
    <r>
      <rPr>
        <vertAlign val="superscript"/>
        <sz val="9"/>
        <rFont val="Times New Roman"/>
        <family val="1"/>
      </rPr>
      <t>4</t>
    </r>
    <r>
      <rPr>
        <sz val="9"/>
        <rFont val="Times New Roman"/>
        <family val="1"/>
      </rPr>
      <t xml:space="preserve"> (Att 4, Line 32)</t>
    </r>
  </si>
  <si>
    <t>ATRR True-Up Calculation</t>
  </si>
  <si>
    <t>1)</t>
  </si>
  <si>
    <t>2)</t>
  </si>
  <si>
    <t>3)</t>
  </si>
  <si>
    <t>4)</t>
  </si>
  <si>
    <t>Interest due on the true-up is calculated for the 24 month period from the start of the true-up year until the end of the year following the true-up year when the true-up will be included in rates. Total True-Up Interest is calculated on Attachment 4.</t>
  </si>
  <si>
    <t>Page 1 of 2</t>
  </si>
  <si>
    <t>Attachment 2</t>
  </si>
  <si>
    <t>Gross Plant in Service</t>
  </si>
  <si>
    <t>LHFFU</t>
  </si>
  <si>
    <t>Working Capital</t>
  </si>
  <si>
    <t>Accumulated Depreciation</t>
  </si>
  <si>
    <t>Line No</t>
  </si>
  <si>
    <t>Month</t>
  </si>
  <si>
    <t>CWIP in Rate Base</t>
  </si>
  <si>
    <t>Held for Future Use</t>
  </si>
  <si>
    <t>Prepayments</t>
  </si>
  <si>
    <t>(a)</t>
  </si>
  <si>
    <t>(b)</t>
  </si>
  <si>
    <t xml:space="preserve">(c) </t>
  </si>
  <si>
    <t>(d)</t>
  </si>
  <si>
    <t xml:space="preserve">(e) </t>
  </si>
  <si>
    <t>(f)</t>
  </si>
  <si>
    <t>(g)</t>
  </si>
  <si>
    <t>(h)</t>
  </si>
  <si>
    <t>(i)</t>
  </si>
  <si>
    <t>207.58.g for end of year, records for other months</t>
  </si>
  <si>
    <t>205.5.g &amp; 207.99.g for end of year, records for other months</t>
  </si>
  <si>
    <t>Note B - page 2, column C</t>
  </si>
  <si>
    <t>214.47.d for end of year, records for other months</t>
  </si>
  <si>
    <t>227.8.c &amp; 227.16.c for end of year, records for other months</t>
  </si>
  <si>
    <t>111.57.c for end of year, records for other months</t>
  </si>
  <si>
    <t>219.25.c for end of year, records for other months</t>
  </si>
  <si>
    <t>219.28.c &amp; 200.21.c for end of year, records for other months</t>
  </si>
  <si>
    <t>December</t>
  </si>
  <si>
    <t>Rate Year-1</t>
  </si>
  <si>
    <t>January</t>
  </si>
  <si>
    <t>February</t>
  </si>
  <si>
    <t>March</t>
  </si>
  <si>
    <t>April</t>
  </si>
  <si>
    <t>May</t>
  </si>
  <si>
    <t>June</t>
  </si>
  <si>
    <t>July</t>
  </si>
  <si>
    <t>August</t>
  </si>
  <si>
    <t>September</t>
  </si>
  <si>
    <t>October</t>
  </si>
  <si>
    <t>November</t>
  </si>
  <si>
    <t>Average of the 13 Monthly Balances</t>
  </si>
  <si>
    <t>Adjustments to Rate Base</t>
  </si>
  <si>
    <t>(j)</t>
  </si>
  <si>
    <t>(k)</t>
  </si>
  <si>
    <t xml:space="preserve">(l) </t>
  </si>
  <si>
    <t>Note D</t>
  </si>
  <si>
    <t>Page 2 of 2</t>
  </si>
  <si>
    <t>Reconciliation of CWIP in Rate Base to FERC Form 1 - Note B</t>
  </si>
  <si>
    <t>Total CWIP</t>
  </si>
  <si>
    <t>Less: CWIP and AFUDC Excluded from Rate Base</t>
  </si>
  <si>
    <t>CWIP allowed in Rate Base</t>
  </si>
  <si>
    <t>(c) = (a) - (b)</t>
  </si>
  <si>
    <t>216.b for end of year, records for other months</t>
  </si>
  <si>
    <t>Company records</t>
  </si>
  <si>
    <t>Unfunded Reserves   (Notes A and E and F)</t>
  </si>
  <si>
    <t>(b.i)</t>
  </si>
  <si>
    <t>(b.ii)</t>
  </si>
  <si>
    <t>List of all reserves</t>
  </si>
  <si>
    <t xml:space="preserve">FERC balance sheet account where reserves are recorded </t>
  </si>
  <si>
    <t>FERC income statement account where expenses are recorded</t>
  </si>
  <si>
    <t>Enter 1 if not in a trust or reserved account, enter zero (0) if included in a trust or reserved account</t>
  </si>
  <si>
    <t>Enter 1 if the accrual account is included in the formula rate, enter (0) if the accrual account is not included in the formula rate</t>
  </si>
  <si>
    <t>Enter the percentage paid for by customers less the percent associated with an offsetting liability on the balance sheet (Note F)</t>
  </si>
  <si>
    <t>Allocation (Plant or Labor Allocator)</t>
  </si>
  <si>
    <t>Amount Allocated, col. c x col. d x col. e x col. f x col. g</t>
  </si>
  <si>
    <t>42a</t>
  </si>
  <si>
    <t>Reserve 1</t>
  </si>
  <si>
    <t>42b</t>
  </si>
  <si>
    <t>Reserve 2</t>
  </si>
  <si>
    <t>Notes:</t>
  </si>
  <si>
    <t>Calculate using 13 month average balance.</t>
  </si>
  <si>
    <t>Recovery of CWIP in rate base must be approved by FERC.  Lines 29-41 of page 2 provide a reconciliation of the Company's total CWIP to the CWIP allowed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also describe the reconciliation prepared on this Attachment.</t>
  </si>
  <si>
    <t>A Regulatory Asset for pre-commercial, start-up and formation expenses is subject to FERC approval.  Additionally, FERC must approve the recovery of the amortization of the Regulatory Asset prior to it being included in rates. Recovery of any other regulatory assets requires authorization from the Commission.</t>
  </si>
  <si>
    <t>Recovery of abandoned plant is limited to any abandoned plant recovery authorized by FERC.</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</si>
  <si>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(see Note G)).  Each unfunded reserve will be included on lines 42 above. The allocator in Col. (g) will be the same allocator used in the formula for the cost accruals to the account that is recovered under the Formula Rate.  Since reserves can be created by creating an offsetting balance sheet account, rather than through cost accruals, the amount to be deducted from rate base should exclude the portion offset by another balance sheet account.</t>
  </si>
  <si>
    <t>Not all unfunded reserves are created only from contributions from customers. Many are created through an offsetting liability in whole or in part.  Column (f) ensures only the portion of the unfunded reserve contributed by the customer (and not created by an offsetting liability) is a reduction to rate base.</t>
  </si>
  <si>
    <t>Attachment 3</t>
  </si>
  <si>
    <t>RETURN ON RATE BASE ( R )</t>
  </si>
  <si>
    <t>Preferred Dividends (118.29c) (positive number)</t>
  </si>
  <si>
    <t>Proprietary Capital (Line 25 (c))</t>
  </si>
  <si>
    <t xml:space="preserve">Less Preferred Stock (Line 9) </t>
  </si>
  <si>
    <t xml:space="preserve">Less Account 216.1 Undistributed Subsidiary Earnings (Line 25 (d))     </t>
  </si>
  <si>
    <t xml:space="preserve">Less Account 219 Accum. Other Comprehensive Income (Line 25 (e))        </t>
  </si>
  <si>
    <t xml:space="preserve">(Sum of Lines 3 through 6)   </t>
  </si>
  <si>
    <t>Line 25 (a), Note A and Appendix III Note O</t>
  </si>
  <si>
    <t>=WCLTD</t>
  </si>
  <si>
    <t>Preferred Stock</t>
  </si>
  <si>
    <t>Line 25 (b), Note B and Appendix III Note O</t>
  </si>
  <si>
    <t>Line 7, Note C, Note E and Appendix III Note O</t>
  </si>
  <si>
    <t>(Sum of Lines 8 through 10)</t>
  </si>
  <si>
    <t>=R</t>
  </si>
  <si>
    <t xml:space="preserve">( c ) </t>
  </si>
  <si>
    <t xml:space="preserve">(d) </t>
  </si>
  <si>
    <t xml:space="preserve">( e ) </t>
  </si>
  <si>
    <t>Monthly Balances for Capital Structure</t>
  </si>
  <si>
    <t>Proprietary Capital (112.16.c)</t>
  </si>
  <si>
    <t>December (Prior Year)</t>
  </si>
  <si>
    <t>13-Month Average</t>
  </si>
  <si>
    <t>Long Term debt balance will reflect the 13 month average of the balances, of which the 1st and 13th are found on page 112 lines 18.c to 21.c in the Form No. 1.</t>
  </si>
  <si>
    <t>Preferred Stock balance will reflect the 13 month average of the balances, of which the 1st and 13th are found on page 112 line 3.c in the Form No. 1.</t>
  </si>
  <si>
    <t>Common Stock balance will reflect the 13 month average of the balances, of which the 1st and 13th are found on Form 1 page 112 line 16.c less lines 3.c , 12.c, and 15.c.</t>
  </si>
  <si>
    <t>Long-term interest will exclude any short-term interest included in FERC Account 430, Interest on Debt to Associated Companies.</t>
  </si>
  <si>
    <t>Attachment 4</t>
  </si>
  <si>
    <t>Interest on True-Up Worksheet</t>
  </si>
  <si>
    <t>Over (Under) Recovery</t>
  </si>
  <si>
    <t>From Att 1, Col F, Line 3</t>
  </si>
  <si>
    <t>Interest Rate on Amount of Refunds or Surcharges</t>
  </si>
  <si>
    <t>Over (Under) Recovery Plus Interest</t>
  </si>
  <si>
    <t>Monthly Interest Rate on Attachment 5</t>
  </si>
  <si>
    <t>Months</t>
  </si>
  <si>
    <t>Calculated Interest</t>
  </si>
  <si>
    <t>Amortization</t>
  </si>
  <si>
    <t>Surcharge (Refund) Owed</t>
  </si>
  <si>
    <t>An over or under collection will be recovered pro rata over year collected, held for one year and returned pro rata over next year</t>
  </si>
  <si>
    <t>Calculation of Interest</t>
  </si>
  <si>
    <t>Monthly</t>
  </si>
  <si>
    <t>Annual</t>
  </si>
  <si>
    <t>January through December</t>
  </si>
  <si>
    <t>Rate Yr. + 1</t>
  </si>
  <si>
    <t>Over (Under) Recovery Plus Interest Amortized and Recovered Over 12 Months</t>
  </si>
  <si>
    <t>Rate Yr. + 2</t>
  </si>
  <si>
    <t>Total Amount of True-Up Adjustment</t>
  </si>
  <si>
    <t>Less Over (Under) Recovery</t>
  </si>
  <si>
    <t>Total Interest</t>
  </si>
  <si>
    <t>Attachment 5</t>
  </si>
  <si>
    <t>This Attachment is used to compute the interest rate to be applied to each year's revenue requirement true-up.</t>
  </si>
  <si>
    <t>Applicable FERC Interest Rate (Note A):</t>
  </si>
  <si>
    <t>Rate Year January</t>
  </si>
  <si>
    <t>Rate Year February</t>
  </si>
  <si>
    <t>Rate Year March</t>
  </si>
  <si>
    <t>Rate Year April</t>
  </si>
  <si>
    <t>Rate Year May</t>
  </si>
  <si>
    <t>Rate Year June</t>
  </si>
  <si>
    <t>Rate Year July</t>
  </si>
  <si>
    <t>Rate Year August</t>
  </si>
  <si>
    <t>Rate Year September</t>
  </si>
  <si>
    <t>Rate Year October</t>
  </si>
  <si>
    <t>Rate Year November</t>
  </si>
  <si>
    <t>Rate Year December</t>
  </si>
  <si>
    <t>Rate Year Plus 1  January</t>
  </si>
  <si>
    <t>Rate Year Plus 1  February</t>
  </si>
  <si>
    <t>Rate Year Plus 1  March</t>
  </si>
  <si>
    <t>Rate Year Plus 1  April</t>
  </si>
  <si>
    <t>Rate Year Plus 1  May</t>
  </si>
  <si>
    <t>Average Rate</t>
  </si>
  <si>
    <t>Monthly Average Rate</t>
  </si>
  <si>
    <t>Note A - Lines 1-17 are the FERC interest rates under section 35.19a of the regulations for the period shown. Line 18 is the average of lines 1-17.</t>
  </si>
  <si>
    <t>Attachment 6</t>
  </si>
  <si>
    <t>(Note A )</t>
  </si>
  <si>
    <t>TRANSMISSION PLANT</t>
  </si>
  <si>
    <t>Structures &amp; Improvements</t>
  </si>
  <si>
    <t>Station Equipment</t>
  </si>
  <si>
    <t>Towers &amp; Fixtures</t>
  </si>
  <si>
    <t>Poles &amp; Fixtures</t>
  </si>
  <si>
    <t>Overhead Conductors &amp; Devices</t>
  </si>
  <si>
    <t>Underground Conduit</t>
  </si>
  <si>
    <t>Underground Conductors &amp; Devices</t>
  </si>
  <si>
    <t>Roads and Trails</t>
  </si>
  <si>
    <t>GENERAL PLANT</t>
  </si>
  <si>
    <t>Communication Equipment</t>
  </si>
  <si>
    <t>These depreciation rates will not be changed absent a FERC order.</t>
  </si>
  <si>
    <t>Attachment 7</t>
  </si>
  <si>
    <t>Calendar Year</t>
  </si>
  <si>
    <t>Line No.</t>
  </si>
  <si>
    <t>Description</t>
  </si>
  <si>
    <t>Revenue Impact of Correction</t>
  </si>
  <si>
    <t>Revenue Requirement</t>
  </si>
  <si>
    <t>Filing Name and Date</t>
  </si>
  <si>
    <t>Original Revenue Requirement</t>
  </si>
  <si>
    <t>Description of Correction 1</t>
  </si>
  <si>
    <t>Description of Correction 2</t>
  </si>
  <si>
    <t>Total Corrections</t>
  </si>
  <si>
    <t>Line 4 + 5</t>
  </si>
  <si>
    <t>Corrected Revenue Requirement</t>
  </si>
  <si>
    <t>Line 2 + 7</t>
  </si>
  <si>
    <t>Line 7</t>
  </si>
  <si>
    <t>Average Monthly FERC Refund Rate</t>
  </si>
  <si>
    <t>Note A</t>
  </si>
  <si>
    <t>Number of Months of Interest</t>
  </si>
  <si>
    <t>Interest on Correction</t>
  </si>
  <si>
    <t>Line 12 x 14 x 15</t>
  </si>
  <si>
    <t>Total Annual Amount Due from / (to) Customers</t>
  </si>
  <si>
    <t>Line 12 + 16</t>
  </si>
  <si>
    <t>The interest rate on corrections will be the average monthly FERC interest rate for the period from the beginning of the year being corrected through the most recent month available as of the time the correction is computed and included in an annual filing.</t>
  </si>
  <si>
    <t>The number of months interest due on the correction will be the number of months from the beginning of the year being corrected through June of the year in which the correction will be reflected in rates. In this manner the interest computed will reflect all years prior to when the correction is reflected in rates plus interest on the average unrefunded balance of the correction during the year the correction is reflected in rates.</t>
  </si>
  <si>
    <t>Attachment 8</t>
  </si>
  <si>
    <t>Less: Non Transmission</t>
  </si>
  <si>
    <t>Transmission-related</t>
  </si>
  <si>
    <t>Account 454 - Rent from Electric Property</t>
  </si>
  <si>
    <t>Joint pole attachments - telephone</t>
  </si>
  <si>
    <t>Company books</t>
  </si>
  <si>
    <t>Joint pole attachments - cable</t>
  </si>
  <si>
    <t>Underground rentals</t>
  </si>
  <si>
    <t>Transmission tower wireless rentals</t>
  </si>
  <si>
    <t>Other rentals</t>
  </si>
  <si>
    <t>Account 454 Revenue Credit</t>
  </si>
  <si>
    <t>Form 1 300.19.b</t>
  </si>
  <si>
    <t>Account 456 and 456.1 - Other Operating Revenues</t>
  </si>
  <si>
    <t>CAISO NITS</t>
  </si>
  <si>
    <t>CAISO Point to Point</t>
  </si>
  <si>
    <t>Over/Under recovery deferral</t>
  </si>
  <si>
    <t>Other CAISO revenues</t>
  </si>
  <si>
    <t>Total Per Books</t>
  </si>
  <si>
    <t>(300.21.b + 300.22.b)</t>
  </si>
  <si>
    <t>Less: Revenues received pursuant to this Formula Rate</t>
  </si>
  <si>
    <t>Less: Over/Under recovery deferral</t>
  </si>
  <si>
    <t>Account 456 and 456.1 Revenue Credit</t>
  </si>
  <si>
    <r>
      <rPr>
        <b/>
        <sz val="9"/>
        <rFont val="Times New Roman"/>
        <family val="1"/>
      </rPr>
      <t>Total Revenue Credits</t>
    </r>
  </si>
  <si>
    <t>All 454 and 456.1 revenues will be detailed from Company books and records or FERC Form 1, and additional rows added if necessary.  Non-transmission-related amounts will be deducted to determine transmission-related amounts.</t>
  </si>
  <si>
    <t>Page 1 of 4</t>
  </si>
  <si>
    <t>Attachment 9</t>
  </si>
  <si>
    <t xml:space="preserve">Line No. </t>
  </si>
  <si>
    <t>The primary purposes of this worksheet are to: 
- reconcile the amounts of regulatory assets and liabilities comprising the rate base adjustment mechanism on Appendix III, Page 2, Line 23 (ADJUSTMENTS TO RATE BASE &gt; Deficient or (Excess) ADIT) as of the beginning and end of the current test period (summarized beginning at Line 3 below) and 
- to support the effect of such excess deferred tax expense or benefit on the revenue requirement as reflected in the income tax allowance adjustment mechanism on Appendix III, Page 3, Line 42 (INCOME TAXES &gt; Deficient or (Excess) Deferred Income Tax Adjustment) during the test period (summarized beginning on Line 9 below).  This worksheet supports the computation of the projected revenue requirement or, as appropriate, the actual revenue requirement used to compute the true-up adjustment.
Tax law changes that impact deficient or excess accumulated deferred income taxes will be described in Note 1, as necessary</t>
  </si>
  <si>
    <t>[List of tax law changes, accounting treatment, and asscociated explanatory notes.]</t>
  </si>
  <si>
    <t>Rate Base Adjustment Mechanism - Summary</t>
  </si>
  <si>
    <t>Account</t>
  </si>
  <si>
    <t>References</t>
  </si>
  <si>
    <t>182.3 (debit or &lt;credit&gt;)</t>
  </si>
  <si>
    <t>254 (debit or &lt;credit&gt;)</t>
  </si>
  <si>
    <t>Total Deficient or (Excess) ADIT (sum of lines 5-6)</t>
  </si>
  <si>
    <t>To Appendix III, Page 2, Line 23, Col. (3)</t>
  </si>
  <si>
    <t>The amounts summarized above are computed in the Rate Base Adjustment Mechanism-Reconciliation of Beginning and End of Test Period Balances section of the worksheet with proration and averaging of activity during the test period computed in different section of Attachment 9a for projected revenue requirement calculations and actual revenue requirement calculations.</t>
  </si>
  <si>
    <t>Income Tax Allowance Adjustment Mechanism - Summary</t>
  </si>
  <si>
    <t>(c)</t>
  </si>
  <si>
    <t>(e)</t>
  </si>
  <si>
    <t>Amortization or Mitigation of Deficient or &lt;Excess&gt; ADIT</t>
  </si>
  <si>
    <t>Tax Gross-up Factor</t>
  </si>
  <si>
    <t>Amortization or Mitigation with Tax Gross-up</t>
  </si>
  <si>
    <t>[Insert rows as necessary]</t>
  </si>
  <si>
    <t>To Appendix III, Page 3, Line 42, Col. (3)</t>
  </si>
  <si>
    <t xml:space="preserve">[Explanatory statements as needed]  </t>
  </si>
  <si>
    <t>Page 2 of 4</t>
  </si>
  <si>
    <t>Rate Base Adjustment Mechanism - Reconciliation of Beginning and End of Test Period Balances</t>
  </si>
  <si>
    <t>Description (+ = debit, &lt;&gt; = credit)</t>
  </si>
  <si>
    <t>Balance at Beginning of Year</t>
  </si>
  <si>
    <t>Re-measurement of ADIT</t>
  </si>
  <si>
    <t>Annual Amortization (Note 4)</t>
  </si>
  <si>
    <t>Other Adjustments
(Note 5)</t>
  </si>
  <si>
    <t>Balance at End of Year 
(d)+(e)+(f)+
(g)</t>
  </si>
  <si>
    <t>Whether subject to normalization rules
(Note 6)</t>
  </si>
  <si>
    <t>Amortization period and method</t>
  </si>
  <si>
    <t>Total for account 182.3</t>
  </si>
  <si>
    <t>FF1. pg 232</t>
  </si>
  <si>
    <t>Total for account 254</t>
  </si>
  <si>
    <t>FF1. pg 278</t>
  </si>
  <si>
    <r>
      <rPr>
        <b/>
        <sz val="9"/>
        <rFont val="Times New Roman"/>
        <family val="1"/>
      </rPr>
      <t>Analysis</t>
    </r>
    <r>
      <rPr>
        <sz val="9"/>
        <rFont val="Times New Roman"/>
        <family val="1"/>
      </rPr>
      <t xml:space="preserve"> - Balances of tax-related regulatory assets and liabilities include tax gross-up.  Accordingly, for the regulatory assets and liabilities for deficient or excess deferred taxes included in rate base, the related deferred tax assets and liabilities are also included in rate base.  Remeasurements in column (e) are described in Notes 2 and 3 and are based on the journal entry below and the support on the worksheet for the applicable tax law change.  Averaging or proration of amounts affecting rate base is computed on different sections of Attachment 9a for projected revenue requirement and actual revenue requirement. </t>
    </r>
  </si>
  <si>
    <t>Income Tax Allowance Adjustment Mechanism</t>
  </si>
  <si>
    <t>The income tax allowance adjustment mechanism may include amortization of excess or deficient ADIT pertaining to deferred tax expense or benefit reflected in rates at a historical tax rate when the underlying timing difference(s) originated (computed under Amortization of Excess or Deficient ADIT within the Income Tax Allowance Adjustment Mechanism section of this worksheet) as well as an adjustment for tax law changes with prospective effective dates intended to mitigate the over- or under-recovery of deferred income taxes originating prior to the effective date of such tax law changes (computed under Adjustment for Tax Law Changes with Prospective Effective Dates within the Income Tax Allowance Adjustment Mechanism section of this worksheet).</t>
  </si>
  <si>
    <t>Amortization of Excess or Deficient ADIT</t>
  </si>
  <si>
    <t>Annual Amortization from Table Above
(Note 4)</t>
  </si>
  <si>
    <t>Debit or &lt;Credit&gt; to Account 410.1</t>
  </si>
  <si>
    <t>Debit or &lt;Credit&gt; to Account 411.1</t>
  </si>
  <si>
    <t>Debit or &lt;Credit&gt; to Account 190</t>
  </si>
  <si>
    <t>Debit or &lt;Credit&gt; to Account 283</t>
  </si>
  <si>
    <t>Comments</t>
  </si>
  <si>
    <t xml:space="preserve">Total for account 254 </t>
  </si>
  <si>
    <t>Total amortization and offsetting entries</t>
  </si>
  <si>
    <t>Net income tax expense or benefit</t>
  </si>
  <si>
    <t>Page 3 of 4</t>
  </si>
  <si>
    <t>Adjustment for Tax Law Changes with Prospective Effective Dates</t>
  </si>
  <si>
    <t>In the case of tax law changes with an effective date(s) after the beginning of the test period, the impact of a timing difference on current tax expense or benefit differs from the impact on ADIT.  For example, in the case of a deductible timing difference originating in a tax year with a higher enacted tax rate than will apply when the difference will reverse, the current tax benefit will exceed the deferred tax expense.  In this situation, the adjustment computed below to recoverable income tax expense is made in order to avoid over-recovering income tax expense in the current test period due to the excess of current tax benefit over deferred tax expense (computed based on the estimated amount of the future tax liability) with respect to a given timing difference.  The adjustment to recoverable tax expense during the test period in which a timing difference originates mitigates the need for refund of a regulatory liability for excess deferred taxes in a future period (or, as applicable, the need for recovery of a regulatory asset for deficient deferred taxes in a future period).  Amounts in column (i) are reported in the Income Tax Allowance Adjustment Mechanism - Summary on this worksheet.</t>
  </si>
  <si>
    <t>Originating Taxable or (Deductible) Book / Tax Difference for Test Year</t>
  </si>
  <si>
    <t>Tax Rate for Test Year</t>
  </si>
  <si>
    <t>Current Tax Expense or (Benefit) in Test Year</t>
  </si>
  <si>
    <t>Tax Gross-up Factor for Test Year</t>
  </si>
  <si>
    <t>Revemue Requirement Imapct for Test Year</t>
  </si>
  <si>
    <t>Enacted Tax Rate for the Reversal Year(s)</t>
  </si>
  <si>
    <t>Deferred Tax Expense or (Benefit) in Test Year</t>
  </si>
  <si>
    <t>Total Tax Expense or (Benefit) in Test Year</t>
  </si>
  <si>
    <t xml:space="preserve">Adjustment to Mitigate Over/under-recovery of Deferred Taxes </t>
  </si>
  <si>
    <t>(c) x (d)</t>
  </si>
  <si>
    <t>1 / (1- (d))</t>
  </si>
  <si>
    <t>(e) x (f)</t>
  </si>
  <si>
    <t>- [(c) x (h)]</t>
  </si>
  <si>
    <t>(e) + (i)</t>
  </si>
  <si>
    <t>(j) x (f)</t>
  </si>
  <si>
    <t>Note 1 - Summary of re-measurement of ADIT resulting from tax law changes</t>
  </si>
  <si>
    <t>The purposes of this portion of the worksheet are, for each change in tax law, to explain: 
- how any ADIT accounts were re-measured, 
- the excess or deficient ADIT contained therein, and 
- the accounting for any excess or deficient amounts in Accounts 182.3 (Other Regulatory Assets) and 254 (Other Regulatory Liabilities).
Note 2 describes how ADIT accounts are re-measured upon a change in income tax law.  A separate summary (i.e., Note 1a, Note 1b, etc.) will be added for each tax law change resulting in a re-measurement of ADIT.</t>
  </si>
  <si>
    <t xml:space="preserve">Note 1a - Summary of re-measurement of ADIT resulting from </t>
  </si>
  <si>
    <t>[name of tax law change]</t>
  </si>
  <si>
    <t xml:space="preserve">Additional information is provided in Note </t>
  </si>
  <si>
    <t xml:space="preserve">Re-measurement entry </t>
  </si>
  <si>
    <t>Debit or &lt;Credit&gt;</t>
  </si>
  <si>
    <t>Comments or References</t>
  </si>
  <si>
    <t>182.3 (tax-related, included in rate base - protected)</t>
  </si>
  <si>
    <t>182.3 (tax-related, included in rate base - unprotected)</t>
  </si>
  <si>
    <t>182.3 (tax-related, not in rate base))</t>
  </si>
  <si>
    <t>190 (related to portion of acct. 182.3 not in rate base)</t>
  </si>
  <si>
    <t>254 (tax-related, included in rate base - protected)</t>
  </si>
  <si>
    <t>254 (tax-related, included in rate base - unprotected)</t>
  </si>
  <si>
    <t>254 (tax-related, not in rate base)</t>
  </si>
  <si>
    <t>283 (related to portion of acct. 254 not in rate base)</t>
  </si>
  <si>
    <t>Account 410.1</t>
  </si>
  <si>
    <t>Account 411.1</t>
  </si>
  <si>
    <t>Account 410.2</t>
  </si>
  <si>
    <t>Account 411.2</t>
  </si>
  <si>
    <t>[Insert additional analysis.]</t>
  </si>
  <si>
    <t>Page 4 of 4</t>
  </si>
  <si>
    <t xml:space="preserve">Note 1b - Summary of </t>
  </si>
  <si>
    <r>
      <rPr>
        <b/>
        <sz val="9"/>
        <rFont val="Times New Roman"/>
        <family val="1"/>
      </rPr>
      <t>Note 2 - Explanation of how ADIT accounts are re-measured upon a change in income tax law</t>
    </r>
    <r>
      <rPr>
        <sz val="9"/>
        <rFont val="Times New Roman"/>
        <family val="1"/>
      </rPr>
      <t xml:space="preserve">
Deferred tax assets and liabilities are adjusted (re-measured) for the effect of the changes in tax law (including tax rates) in the period that the change is enacted.  Adjustments are recorded in the appropriate deferred tax balance sheet accounts (Accounts 190, 281, 282 and 283) based on the nature of the temporary difference and the related classification requirements of the accounts.   If as a result of action or expected action by a regulator, it is probable that the future increase or decrease in taxes payable due to the change in tax law or rates will be recovered from or returned to customers through future rates, a regulatory asset or liability is recognized in Account 182.3 (Other Regulatory Assets), or Account 254 (Other Regulatory Liabilities), as appropriate, for that probable future revenue or reduction in future revenue.  Re-measurements of deferred tax balance sheet accounts may also result in re-measurements of tax-related regulatory assets or liabilities that had been recorded prior to the change in tax law.  If it is not probable that the future increase or decrease in taxes payable due to the change in tax law or rates will be recovered from or returned to customers through future rates, tax expense is recognized in Account 410.2 (Provision for Deferred Income Taxes, Other Income or Deductions) or tax benefit is recognized in Account 411.2 (Provision for Deferred Income Taxes-Credit, Other Income or Deductions), as appropriate.  </t>
    </r>
  </si>
  <si>
    <r>
      <rPr>
        <b/>
        <sz val="9"/>
        <rFont val="Times New Roman"/>
        <family val="1"/>
      </rPr>
      <t>Note 3</t>
    </r>
    <r>
      <rPr>
        <sz val="9"/>
        <rFont val="Times New Roman"/>
        <family val="1"/>
      </rPr>
      <t xml:space="preserve"> - [Complete to support information above.]</t>
    </r>
  </si>
  <si>
    <r>
      <rPr>
        <b/>
        <sz val="9"/>
        <rFont val="Times New Roman"/>
        <family val="1"/>
      </rPr>
      <t>Note 4</t>
    </r>
    <r>
      <rPr>
        <sz val="9"/>
        <rFont val="Times New Roman"/>
        <family val="1"/>
      </rPr>
      <t xml:space="preserve"> - The amortization of the deficient or excess ADIT reducing Account 254 (Other Regulatory Liabilities) is recorded with credits to Account 411.1 (Provision for Deferred Income Taxes – Credit, Utility Operating Income) and to Account 190 (Accumulated Deferred Income Taxes) or Account 283 (Accumulated Deferred Income Taxes—Other), as appropriate, in accordance with the Commission’s Accounting for Income Taxes Guidance.  The amortization of the deficient or excess ADIT reducing Account 182.3 (Other Regulatory Assets) is recorded with debits to Account 410.1 (Provision for Deferred Income Taxes, Utility Operating Income) and to Account 190 (Accumulated Deferred Income Taxes) or Account 283 (Accumulated Deferred Income Taxes—Other), as appropriate, in accordance with the Commission’s Accounting for Income Taxes Guidance.  This activity is summarized in the table "Income Tax Allowance Mechanism - Projected" or the table "Income Tax Allowance Mechanism - Actual," as appropriate.  The annual amortization in the tables above reflects tax gross-up and is stated at the revenue requirement level. </t>
    </r>
  </si>
  <si>
    <r>
      <rPr>
        <b/>
        <sz val="9"/>
        <rFont val="Times New Roman"/>
        <family val="1"/>
      </rPr>
      <t>Note 5</t>
    </r>
    <r>
      <rPr>
        <sz val="9"/>
        <rFont val="Times New Roman"/>
        <family val="1"/>
      </rPr>
      <t xml:space="preserve"> - [Complete to support information above.]</t>
    </r>
  </si>
  <si>
    <r>
      <rPr>
        <b/>
        <sz val="9"/>
        <rFont val="Times New Roman"/>
        <family val="1"/>
      </rPr>
      <t>Note 6</t>
    </r>
    <r>
      <rPr>
        <sz val="9"/>
        <rFont val="Times New Roman"/>
        <family val="1"/>
      </rPr>
      <t xml:space="preserve"> -  The worksheet indicates whether each excess or deficient ADIT amounts are protected (i.e., subject to normalization rules of a taxing jurisdiction) or unprotected (i.e., not subject to normalization rules of a taxing jurisdiction).  To the extent that normalization requirements apply to ADIT remeasurements, additional computations (e.g., proration of excess deferred tax activity related to future test periods) may be necessary.</t>
    </r>
  </si>
  <si>
    <t>[Continuation of note with respect to particular changes in tax law.]</t>
  </si>
  <si>
    <t>[Insert additional notes as needed.]</t>
  </si>
  <si>
    <t>Attachment 9a</t>
  </si>
  <si>
    <t>Regulatory Asset/Liabilities for Deficient/Excess ADIT - Averaging and Proration Adjustments</t>
  </si>
  <si>
    <t>Support for Attachment 9 (Excess or Deficient Accumulated Deferred Income Taxes - Summary)</t>
  </si>
  <si>
    <t>Rate year =</t>
  </si>
  <si>
    <t>Test period days after rates become effective</t>
  </si>
  <si>
    <t xml:space="preserve">This attachment includes sections that are populated only with actual data and thus, these sections remain blank when the formula rate template is calculating a projected revenue requirement. Columns (i) through (n) below are not used for the projection and are only populated with actual data for the Annual Update.   </t>
  </si>
  <si>
    <r>
      <rPr>
        <b/>
        <sz val="9"/>
        <rFont val="Times New Roman"/>
        <family val="1"/>
      </rPr>
      <t>Note 1</t>
    </r>
    <r>
      <rPr>
        <sz val="9"/>
        <rFont val="Times New Roman"/>
        <family val="1"/>
      </rPr>
      <t xml:space="preserve"> - The computations below apply the proration rules of Treasury Regulation section 1.167(l)-1(h)(6) to the annual activity of the portions of the deficient or excess accumulated deferred income taxes recorded in account 182.3 or 254 that are subject to the normalization requirements.  Activity related to the portions of the account balances reflected in rate base but not subject to the proration requirement is averaged instead of prorated.  The balances below include tax gross-up.  The corresponding portions of the deferred tax asset related to the portions of the regulatory liability and the corresponding portions of the deferred tax liability related to the portions of the regulatory asset are also reflected in rate base and prorated or averaged, as appropriate.  Columns (a) through (h) are used for projected and actual revenue requirements computations.  Columns (i) through (n) are used for actual revenue requirement computations.   </t>
    </r>
  </si>
  <si>
    <t>Account 182.3 - Other Regulatory Assets (portion related to deficient or excess ADIT)</t>
  </si>
  <si>
    <t>Amount
debit / &lt;credit&gt;</t>
  </si>
  <si>
    <t>Beginning balance  (debit or &lt;credit&gt;)</t>
  </si>
  <si>
    <t>Less:  Portion not related to transmission</t>
  </si>
  <si>
    <t>Less:  Portion not reflected in rate base</t>
  </si>
  <si>
    <t>Subtotal:  Portion reflected in rate base</t>
  </si>
  <si>
    <t>Less:  Portion subject to proration</t>
  </si>
  <si>
    <t>Portion subject to averaging  (debit or &lt;credit&gt;)</t>
  </si>
  <si>
    <t>Ending balance  (debit or &lt;credit&gt;)</t>
  </si>
  <si>
    <t>Less:  Portion subject to proration (before proration)</t>
  </si>
  <si>
    <t>Portion subject to averaging (before averaging)  (debit or &lt;credit&gt;)</t>
  </si>
  <si>
    <t>Ending balance of portion subject to proration (prorated)  (debit or &lt;credit&gt;)</t>
  </si>
  <si>
    <t>Average balance of portion subject to averaging</t>
  </si>
  <si>
    <t>Amount reflected in rate base  (debit or &lt;credit&gt;)</t>
  </si>
  <si>
    <t>To Att. 9, Line 5</t>
  </si>
  <si>
    <t>Columns (i) through (n) are not used for the calculation of the projected revenue requirement</t>
  </si>
  <si>
    <t>(l)</t>
  </si>
  <si>
    <t>(m)</t>
  </si>
  <si>
    <t>(n)</t>
  </si>
  <si>
    <t>Year</t>
  </si>
  <si>
    <t>Forecasted Monthly Activity
debit / &lt;credit&gt;</t>
  </si>
  <si>
    <t>Forecasted 
Month-end Balance
debit / &lt;credit&gt;</t>
  </si>
  <si>
    <t>Days until End of Test Period</t>
  </si>
  <si>
    <t>Days in Test Period</t>
  </si>
  <si>
    <t>Prorated Forecasted Monthly Activity
debit / &lt;credit&gt;</t>
  </si>
  <si>
    <t>Forecasted  Prorated Month-end Balance
debit / &lt;credit&gt;</t>
  </si>
  <si>
    <t>Actual Monthly Activity</t>
  </si>
  <si>
    <t>Difference between projected monthly and actual monthly activity.</t>
  </si>
  <si>
    <t xml:space="preserve">Preserve projected proration when actual monthly and projected monthly activity are either both increases or decreases.  </t>
  </si>
  <si>
    <t xml:space="preserve">Fifty percent of the difference between projected and actual activity when actual and projected activity are either both increases or decreases.  </t>
  </si>
  <si>
    <t>Fifty percent of actual monthly activity when projected activity is an increase while actual activity is a decrease OR projected activity is a decrease while actual activity is an increase.</t>
  </si>
  <si>
    <t xml:space="preserve">Balance reflecting proration or averaging </t>
  </si>
  <si>
    <t xml:space="preserve"> </t>
  </si>
  <si>
    <t>prior month (d) + (c)</t>
  </si>
  <si>
    <t>Line 2</t>
  </si>
  <si>
    <t>[(c) x (e) / (f)]</t>
  </si>
  <si>
    <t>prior month (h) + (g)</t>
  </si>
  <si>
    <t>(i) - (c) 
 [Note 4]</t>
  </si>
  <si>
    <t>[Note 5]</t>
  </si>
  <si>
    <t>[Note 6]</t>
  </si>
  <si>
    <t>[Note 7]</t>
  </si>
  <si>
    <t>December 31,</t>
  </si>
  <si>
    <t>-</t>
  </si>
  <si>
    <t>NA</t>
  </si>
  <si>
    <t xml:space="preserve">January </t>
  </si>
  <si>
    <t xml:space="preserve">March </t>
  </si>
  <si>
    <t xml:space="preserve">August </t>
  </si>
  <si>
    <t xml:space="preserve">Total </t>
  </si>
  <si>
    <r>
      <rPr>
        <b/>
        <sz val="9"/>
        <rFont val="Times New Roman"/>
        <family val="1"/>
      </rPr>
      <t>Note 2</t>
    </r>
    <r>
      <rPr>
        <sz val="9"/>
        <rFont val="Times New Roman"/>
        <family val="1"/>
      </rPr>
      <t xml:space="preserve"> - </t>
    </r>
  </si>
  <si>
    <t>Account 254 - Other Regulatory Liabilities (portion related to deficient or excess ADIT)</t>
  </si>
  <si>
    <t>To Att. 9, Line 6</t>
  </si>
  <si>
    <r>
      <rPr>
        <b/>
        <sz val="9"/>
        <rFont val="Times New Roman"/>
        <family val="1"/>
      </rPr>
      <t xml:space="preserve">Note 4  </t>
    </r>
    <r>
      <rPr>
        <sz val="9"/>
        <rFont val="Times New Roman"/>
        <family val="1"/>
      </rPr>
      <t xml:space="preserve">-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</si>
  <si>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9"/>
        <rFont val="Times New Roman"/>
        <family val="1"/>
      </rPr>
      <t xml:space="preserve">Note 5  </t>
    </r>
    <r>
      <rPr>
        <sz val="9"/>
        <rFont val="Times New Roman"/>
        <family val="1"/>
      </rPr>
      <t>-  Column K preserves the effects of excess ADIT proration from the projected revenue requirement when actual monthly excess ADIT activity and projected monthly excess ADIT activity are either both increases or decreases.  Specifically, if Column J indicates that excess ADIT activity was over-projected, enter Column G x [Column I / Column C].  If Column J indicates that excess ADIT activity was under-projected, enter the amount from Column G and complete Column L).  In other situations, enter zero.</t>
    </r>
  </si>
  <si>
    <r>
      <rPr>
        <b/>
        <sz val="9"/>
        <rFont val="Times New Roman"/>
        <family val="1"/>
      </rPr>
      <t xml:space="preserve">Note 6  </t>
    </r>
    <r>
      <rPr>
        <sz val="9"/>
        <rFont val="Times New Roman"/>
        <family val="1"/>
      </rPr>
      <t>-  Column L applies when (1) Column J indicates that excess ADIT activity was under-projected AND (2) actual monthly and projected monthly activity are either both increases or both decreases.  Enter 50 percent of the amount from Column J.  In other situations, enter zero.  The excess ADIT activity in column L is multiplied by 50 percent to reflect averaging of rate base to the extent that the proration requirement has not been applied to a portion of the monthly excess ADIT activity.</t>
    </r>
  </si>
  <si>
    <r>
      <rPr>
        <b/>
        <sz val="9"/>
        <rFont val="Times New Roman"/>
        <family val="1"/>
      </rPr>
      <t xml:space="preserve">Note 7  </t>
    </r>
    <r>
      <rPr>
        <sz val="9"/>
        <rFont val="Times New Roman"/>
        <family val="1"/>
      </rPr>
      <t>-  Column M applies when (1) projected monthly activity was an increase while actual monthly activity was a decrease OR (2) projected monthly activity was a decrease while actual monthly activity was an increase.  Enter 50 percent of the amount of actual monthly activity (Column I).  In other situations, enter zero.  The excess ADIT activity in column M is multiplied by 50 percent to reflect averaging of rate base to the extent that the proration requirement has not been applied to a portion of the monthly excess ADIT activity.</t>
    </r>
  </si>
  <si>
    <r>
      <rPr>
        <b/>
        <sz val="9"/>
        <rFont val="Times New Roman"/>
        <family val="1"/>
      </rPr>
      <t xml:space="preserve">Note 8  </t>
    </r>
    <r>
      <rPr>
        <sz val="9"/>
        <rFont val="Times New Roman"/>
        <family val="1"/>
      </rPr>
      <t xml:space="preserve">-  Column N is computed by adding the balance at the end of the prior month to EITHER (1) the sum of prorated monthly excess ADIT activity, if any, from Column K and the portion of monthly excess ADIT activity, if any, from Column L OR (2) the portion of monthly excess ADIT activity in Column M.  </t>
    </r>
  </si>
  <si>
    <t>Attachment 9b</t>
  </si>
  <si>
    <t>Re-measurement of ADIT and Tax-related Regulatory Assets and Liabilities Resulting from the Tax Change Identified in Line 1</t>
  </si>
  <si>
    <t>Support for Attachment 9 (Excess or Deficient Accumulated Deferred Income Taxes - Summary</t>
  </si>
  <si>
    <t>[Identify/describe the tax legislation/change]</t>
  </si>
  <si>
    <t>[Describe the computation.]</t>
  </si>
  <si>
    <t xml:space="preserve">The ratemaking treatment of each item in terms of whether it is subject to the normalization requirements (i.e., P or "protected") or not subject to the normalization requirements (i.e., U or "unprotected") and included in rate base or not (i.e., RB or non-RB) is indicated in column (b).  The balances are measured at the composite tax rate in effect immediately before the effective date of the change in tax law and remeasured immediately after the change in tax law.  Each set of balances includes the appropriate income tax rates and tax gross-up factors (as computed in the specific note for this tax law change in Att. 9).  The journal entry to record the remeasurements (Line 16) is based on the differences in balances of accounts recorded prior to the change in law (columns (d)-(h)) and activity in other accounts resulting from the remeasurement (columns (i)-(n)).  The remeasurement entry is also included in Att. 9.  The accounting is further described in Att. 9, Note 2. </t>
  </si>
  <si>
    <t>This worksheet will be included in support of the revenue requirement computation until the excess or deficient ADIT is fully amortized.  A similar worksheet will be used for subsequent changes in tax law resulting in re-measurement of ADIT.</t>
  </si>
  <si>
    <t>Balances and rates prior to remeasurement</t>
  </si>
  <si>
    <t>[tax rate]</t>
  </si>
  <si>
    <t>[1/(1-tax rate)]</t>
  </si>
  <si>
    <t>Temporary Difference</t>
  </si>
  <si>
    <t>Item</t>
  </si>
  <si>
    <t>Normalized?</t>
  </si>
  <si>
    <t>Remeasured balances and rates</t>
  </si>
  <si>
    <t>Other accounts affected by remeasurement</t>
  </si>
  <si>
    <t>Summary of Effects on Tax-related Regulatory Assets and Liabilities</t>
  </si>
  <si>
    <t>Account 182.3 - included in rate base, subject to normalization rules</t>
  </si>
  <si>
    <t>Account 182.3 - included in rate base, not subject to normalization rules</t>
  </si>
  <si>
    <t>Account 182.3 - not included in rate base</t>
  </si>
  <si>
    <t>Account 254 - included in rate base, subject to normalization rules</t>
  </si>
  <si>
    <t>Account 254 - included in rate base, not subject to normalization rules</t>
  </si>
  <si>
    <t>Account 254 - not included in rate base</t>
  </si>
  <si>
    <t>Project Revenue Requirement Worksheet</t>
  </si>
  <si>
    <t>Y</t>
  </si>
  <si>
    <t>Prior Period Adjustment is the amount of an adjustment to correct an error in a prior period other than the rate year.</t>
  </si>
  <si>
    <t>Prepayments are limited to prepayments related to components of the transmission cost of service.</t>
  </si>
  <si>
    <t>Z</t>
  </si>
  <si>
    <t>Attachment 10</t>
  </si>
  <si>
    <t>Page, Line, Col.</t>
  </si>
  <si>
    <t>Allocator</t>
  </si>
  <si>
    <t>Gross Plant - Total</t>
  </si>
  <si>
    <t>Net Plant - Total</t>
  </si>
  <si>
    <t>INCOME TAXES</t>
  </si>
  <si>
    <t>Annual Allocation Factor for Income Taxes</t>
  </si>
  <si>
    <t>(line 3 divided by line 2 col 3)</t>
  </si>
  <si>
    <t xml:space="preserve">RETURN </t>
  </si>
  <si>
    <t>Return on Rate Base</t>
  </si>
  <si>
    <t>Annual Allocation Factor for Return on Rate Base</t>
  </si>
  <si>
    <t>(line 5 divided by line 2 col 3)</t>
  </si>
  <si>
    <t>Annual Allocation Factor for Return</t>
  </si>
  <si>
    <t>Sum of line 4 and 6</t>
  </si>
  <si>
    <t xml:space="preserve">Project Name </t>
  </si>
  <si>
    <t>RTO Project Number</t>
  </si>
  <si>
    <t xml:space="preserve">Project Gross Plant </t>
  </si>
  <si>
    <t>Project Net Plant</t>
  </si>
  <si>
    <t>Project Annual Return</t>
  </si>
  <si>
    <t>Annual Project Expenses</t>
  </si>
  <si>
    <t>Project Depr/Amort Expense</t>
  </si>
  <si>
    <t>Project Annual Revenue Requirement</t>
  </si>
  <si>
    <t>Competitive Project Adjustment</t>
  </si>
  <si>
    <t>Total Project Annual Revenue Requirement</t>
  </si>
  <si>
    <t>Project True-Up Adjustment</t>
  </si>
  <si>
    <t>Project Prior Period Adjustment</t>
  </si>
  <si>
    <t>Net Project Rev Req</t>
  </si>
  <si>
    <t>(Note B)</t>
  </si>
  <si>
    <t>(Page 1 line 7)</t>
  </si>
  <si>
    <t>(Col. 4 * Col. 5)</t>
  </si>
  <si>
    <t>(Note C)</t>
  </si>
  <si>
    <t>(Note D)</t>
  </si>
  <si>
    <t>(Sum Col. 6, 7 &amp; 8)</t>
  </si>
  <si>
    <t>(Note E)</t>
  </si>
  <si>
    <t>(Note F)</t>
  </si>
  <si>
    <t>(Note I)</t>
  </si>
  <si>
    <t>8a</t>
  </si>
  <si>
    <t>8b</t>
  </si>
  <si>
    <t>Annual Totals</t>
  </si>
  <si>
    <t>Note</t>
  </si>
  <si>
    <t>Letter</t>
  </si>
  <si>
    <t xml:space="preserve">Project Gross Plant is the total capital investment for the project calculated using the same method as is used in the calculation of gross plant value in line 1. </t>
  </si>
  <si>
    <t xml:space="preserve"> Gross plant does not include Unamortized Abandoned Plant.</t>
  </si>
  <si>
    <t>Project True-Up Adjustment is the amount of Annual True-Up related to the project for the Rate Year</t>
  </si>
  <si>
    <t>3</t>
  </si>
  <si>
    <t>4</t>
  </si>
  <si>
    <t>5</t>
  </si>
  <si>
    <t>6</t>
  </si>
  <si>
    <t>7</t>
  </si>
  <si>
    <t>9</t>
  </si>
  <si>
    <t>The Project Prior Period Adjustment is the amount of the adjustment to correct an error related to the project in a prior period other than the rate year</t>
  </si>
  <si>
    <t>27a</t>
  </si>
  <si>
    <t>Unamortized Regulatory Liabilities</t>
  </si>
  <si>
    <t>(k1)</t>
  </si>
  <si>
    <t xml:space="preserve">Notes G &amp; H </t>
  </si>
  <si>
    <t>The Unamortized Regulatory Liabilities balances will be sourced from company data that supports FERC Account 254.  Any differences between what is booked to Account 254 and what is provided in the formula rate template will be explained in Note H.</t>
  </si>
  <si>
    <t>To be completed in conjunction with Appendix III.</t>
  </si>
  <si>
    <t>Appendix III</t>
  </si>
  <si>
    <t>Appendix III, p 2, line 5 col 5</t>
  </si>
  <si>
    <t>Appendix III, p 2, line 17 col 5 plus line 29, 30 and 35 col 5</t>
  </si>
  <si>
    <t>Appendix III, p 3, line 44 col 5</t>
  </si>
  <si>
    <t>Appendix III, p 3, line 46 col 5</t>
  </si>
  <si>
    <t>Project Depreciation Expense is the actual value booked for the project and included in the Depreciation Expense in Appendix III, page 3, lines 20 and 21.  Project Amortization Expense includes the amortization of Abandoned Plant booked for the project and included in Appendix III, page 3, line 22.</t>
  </si>
  <si>
    <t>INTANGIBLE PLANT</t>
  </si>
  <si>
    <t>Organization Fees</t>
  </si>
  <si>
    <t>Franchises &amp; Consents</t>
  </si>
  <si>
    <t>Intangible Plant</t>
  </si>
  <si>
    <t>Items in this account will be amortized individually over the life of the contract or agreement terms.  If no terms exist, they will be amortized at 2.00% per year.  Once the amortization rate for a particular item is determined, the amortization rate may not be changed absent a section 205 or 206 filing.</t>
  </si>
  <si>
    <t>Monthly balances in the Form No. 1 may be positive or negative.</t>
  </si>
  <si>
    <t>ACCT 454 (RENT FROM ELECTRIC PROPERTY)</t>
  </si>
  <si>
    <r>
      <t>Remeasurement journal entry:  deb</t>
    </r>
    <r>
      <rPr>
        <b/>
        <sz val="9"/>
        <color rgb="FFFF0000"/>
        <rFont val="Times New Roman"/>
        <family val="1"/>
      </rPr>
      <t>i</t>
    </r>
    <r>
      <rPr>
        <b/>
        <sz val="9"/>
        <rFont val="Times New Roman"/>
        <family val="1"/>
      </rPr>
      <t>t or &lt;credit&gt; (to Attachment 9)</t>
    </r>
  </si>
  <si>
    <t>Items in this account will be amortized individually over the life of the contract or agreement terms.  If no terms exist, short-term items will be amortized at 20.00% per year and long-term items will be amortized at 6.67% per year.  Once the amortization rate for a particular item is determined, the amortization rate may not be changed absent a section 205 or 206 filing.</t>
  </si>
  <si>
    <t>11a</t>
  </si>
  <si>
    <t>Accumulated Deferred Income Taxes (ADIT) Worksheet (Summary)</t>
  </si>
  <si>
    <t>11b</t>
  </si>
  <si>
    <t>Accumulated Deferred Income Taxes (ADIT) Worksheet (Balances)</t>
  </si>
  <si>
    <t>11c</t>
  </si>
  <si>
    <t>Accumulated Deferred Income Taxes (ADIT) Worksheet (Proration)</t>
  </si>
  <si>
    <t>Attachment 11a</t>
  </si>
  <si>
    <t>Beginning Balance &amp; Monthly Changes</t>
  </si>
  <si>
    <t xml:space="preserve">Balance </t>
  </si>
  <si>
    <t>Gas, Prod or Other Related</t>
  </si>
  <si>
    <t>Transmission Related</t>
  </si>
  <si>
    <t>Plant Related</t>
  </si>
  <si>
    <t>Labor Related</t>
  </si>
  <si>
    <t>ADIT-190</t>
  </si>
  <si>
    <t>EOY Prorated (Att 11b, Line 14, col e, g, i, k, m)</t>
  </si>
  <si>
    <t xml:space="preserve">ADIT 190-Average Total </t>
  </si>
  <si>
    <t>ADIT-282</t>
  </si>
  <si>
    <t>EOY Prorated (Att 11b, Line 28, col e, g, i, k, m)</t>
  </si>
  <si>
    <t>ADIT 282-Average Total</t>
  </si>
  <si>
    <t>ADIT-283</t>
  </si>
  <si>
    <t xml:space="preserve">ADIT 283-Average Total </t>
  </si>
  <si>
    <t>Attachment 11b</t>
  </si>
  <si>
    <t>Weighting for Projection</t>
  </si>
  <si>
    <t>Beginning Balance/</t>
  </si>
  <si>
    <t>Transmission Proration</t>
  </si>
  <si>
    <t>Plant Proration</t>
  </si>
  <si>
    <t>Labor Proration</t>
  </si>
  <si>
    <t xml:space="preserve">Gas, Prod or Other Related </t>
  </si>
  <si>
    <t>Monthly Increment</t>
  </si>
  <si>
    <t>(d) x (f)</t>
  </si>
  <si>
    <t>(d) x (h)</t>
  </si>
  <si>
    <t>(d) x (j)</t>
  </si>
  <si>
    <t>(d) x (l)</t>
  </si>
  <si>
    <t>Increment</t>
  </si>
  <si>
    <t>ADIT 190-Prorated EOY Balance</t>
  </si>
  <si>
    <t>ADIT 282-Prorated EOY Balance</t>
  </si>
  <si>
    <t>Note 1</t>
  </si>
  <si>
    <t>Uses a 365 day calendar year.</t>
  </si>
  <si>
    <t>Attachment 11c</t>
  </si>
  <si>
    <t xml:space="preserve">I </t>
  </si>
  <si>
    <t>Total BOY Balance</t>
  </si>
  <si>
    <t>Total EOY Balance</t>
  </si>
  <si>
    <t>Gas, Prod or Other Related - BOY</t>
  </si>
  <si>
    <t>Gas, Prod or Other Related - EOY</t>
  </si>
  <si>
    <t>Transmission Related - BOY</t>
  </si>
  <si>
    <t>Transmission Related - EOY</t>
  </si>
  <si>
    <t>Plant Related - BOY</t>
  </si>
  <si>
    <t>Plant Related - EOY</t>
  </si>
  <si>
    <t>Labor Related - BOY</t>
  </si>
  <si>
    <t>Labor Related - EOY</t>
  </si>
  <si>
    <t>Justification</t>
  </si>
  <si>
    <t>Net Operating Loss Carryforward</t>
  </si>
  <si>
    <t>Amount subject to Proration</t>
  </si>
  <si>
    <t>Less FASB 109 Above if not separately removed</t>
  </si>
  <si>
    <t>Less FASB 106 Above if not separately removed</t>
  </si>
  <si>
    <t>Instructions for Account 190:</t>
  </si>
  <si>
    <t>1.  ADIT items related only to Non-Electric Operations (e.g., Gas, Water, Sewer) or Production are directly assigned to Columns D&amp;E</t>
  </si>
  <si>
    <t>2.  ADIT items related only to Transmission are directly assigned to Columns F&amp;G</t>
  </si>
  <si>
    <t>3.  ADIT items related to Plant and not in Columns D-G are included in Columns H&amp;I</t>
  </si>
  <si>
    <t>4.  ADIT items related to Labor and not in Columns D-G are included in Columns J&amp;K</t>
  </si>
  <si>
    <t xml:space="preserve">5.  Deferred income taxes arise when items are included in taxable income in different periods than they are included in rates.  Therefore if the item giving rise to the ADIT is not included in the formula, the associated ADIT amount shall be excluded.  This includes but is not limited to SFAS 109 &amp; 158 balance sheet items and the related ADIT.  </t>
  </si>
  <si>
    <t>ADIT- 282</t>
  </si>
  <si>
    <t>282 Items Subject to Proration</t>
  </si>
  <si>
    <t>Instructions for Account 282:</t>
  </si>
  <si>
    <t>ADIT- 283</t>
  </si>
  <si>
    <t>Instructions for Account 283:</t>
  </si>
  <si>
    <t>to Appendix III, Page 2, Line 22</t>
  </si>
  <si>
    <t>to Appendix III, Page 2, Line 20</t>
  </si>
  <si>
    <t>to Appendix III, Page 2, Line 21</t>
  </si>
  <si>
    <t>Balance (Att 11c, Line 30)</t>
  </si>
  <si>
    <t>Balance (Att 11c, Line 62)</t>
  </si>
  <si>
    <t>Only amounts in ADIT-190 related to Net Operating Loss (NOL) carryforwards, if applicable, are subject to proration.  See Line 30 in Att 11c.</t>
  </si>
  <si>
    <t>Substantial portion, if not all, of the ADIT-282 balance is subject to proration.  See Line 62 in Att 11c.  Explanation must be provided for any portion of balance not subject to proration.</t>
  </si>
  <si>
    <t>Balance-BOY (Att 11c, Line 34, col b, d, f, h, j)</t>
  </si>
  <si>
    <t>Balance-EOY (Lines 2+3)</t>
  </si>
  <si>
    <t>Balance-BOY (Att 11c, Line 66, col b, d, f, h, j)</t>
  </si>
  <si>
    <t>Balance-EOY (Att 11c, Line 66, less Line 62, col c, e, g, i k)</t>
  </si>
  <si>
    <t>Balance-EOY (Lines 7+8)</t>
  </si>
  <si>
    <t>Balance-BOY (Att 11c, Line 100, col b, d, f, h, j)</t>
  </si>
  <si>
    <t>Balance-EOY (Att 11c, Line 100, col c, e, g, i, k)</t>
  </si>
  <si>
    <t>Attachment 12</t>
  </si>
  <si>
    <t>…</t>
  </si>
  <si>
    <t>Project Cost Adjustments Worksheet</t>
  </si>
  <si>
    <t>This worksheet is intended to demonstrate compliance with any applicable binding cost containment commitments or Commission approved incentives for any projects included in this Formula Rate Template.  The worksheet will be updated with detailed project information if/when a cost containment commitment or Commission approved project incentive is included for recovery in this formula rate.
Section 1 includes, for each project that is contained in this formula rate template, the specific cost containment commitments, a description of the cost containment commitment, the source of agreement for the cost containment commitment, the revenue requirement value of the cost containment commitment and the source reflecting where support for the cost containment commitment compliance is included in supporting workpapers (to be provided with each annual update).  Cost containments for each project will only use inputs that derive a lower revenue requirement value than what would otherwise be obtained through this Commission-approved formula rate template.
Section 2 includes, for each project that is contained in this formula rate template, any specific project incentive that has been approved by the Commission, a description of the incentive, the docket number where the incentive was approved, the revenue requirement value of the incentive and the source reflecting where the support for the incentive calculation compliance is included in supporting workpapers (to be provided with each annual update).  Project incentives can only be included if approved by the Commission.</t>
  </si>
  <si>
    <t>Project #1 Name</t>
  </si>
  <si>
    <t>Source of Cost Commitment</t>
  </si>
  <si>
    <t>Cost Commitment</t>
  </si>
  <si>
    <t>A detailed description will be provided for each cost commitment, sourced from the original documentation where the commitment was made</t>
  </si>
  <si>
    <t>The source of the cost commitment will be provided in this section, with a reference to where the commitment can be found in the source documentation (e.g. APSA or other relevant contract)</t>
  </si>
  <si>
    <t>Source for Supporting Calculation</t>
  </si>
  <si>
    <t>Project #2 Name</t>
  </si>
  <si>
    <t>3a</t>
  </si>
  <si>
    <t>3b</t>
  </si>
  <si>
    <t>3c</t>
  </si>
  <si>
    <t>Project #1 Competitive Project Adjustment (Note B)</t>
  </si>
  <si>
    <t>Supporting documentation will be filed with each annual update to provide evidence of compliance with the cost commitment and the calculation of the project's overall competitive project adjustment.  This section will provide the reference to where the calculation was made to support each cost commitment and the overall competitive project adjustment for the project.</t>
  </si>
  <si>
    <t>Source for Calculation Support (Note E)</t>
  </si>
  <si>
    <t>Project #2 Competitive Project Adjustment (Note B)</t>
  </si>
  <si>
    <t>(Line)</t>
  </si>
  <si>
    <t>6a</t>
  </si>
  <si>
    <t>6b</t>
  </si>
  <si>
    <t>6c</t>
  </si>
  <si>
    <t>Section 1 - Cost Containment Commitments, by Project (Note A)</t>
  </si>
  <si>
    <t>Section 2 - Project Incentives, by Project (Note F)</t>
  </si>
  <si>
    <t>Project #1 Incentive Amount (Note G)</t>
  </si>
  <si>
    <t>(Note H)</t>
  </si>
  <si>
    <t>Source for Calculation Support (Note J)</t>
  </si>
  <si>
    <t>Project Incentive</t>
  </si>
  <si>
    <t xml:space="preserve"> Cost Commitment Description</t>
  </si>
  <si>
    <t>Project Incentive Description</t>
  </si>
  <si>
    <t>Approval Docket</t>
  </si>
  <si>
    <t>Project #2 Incentive Amount (Note G)</t>
  </si>
  <si>
    <t>12a</t>
  </si>
  <si>
    <t>12b</t>
  </si>
  <si>
    <t>Note F</t>
  </si>
  <si>
    <t>Note H</t>
  </si>
  <si>
    <t>The Competitive Project Adjustment for each project is the total revenue requirement decrease for all cost commitments made for the project.</t>
  </si>
  <si>
    <t>The Project Incentive Amount is the total revenue requirement increase for all Commission-approved incentives relating to a project.</t>
  </si>
  <si>
    <t>A detailed description will be provided for each Commission approved incentive, sourced from the docket where the incentive was approved.</t>
  </si>
  <si>
    <t>[Project 1 - from Att. 12, Line 1]</t>
  </si>
  <si>
    <t>[Project 2 - from Att. 12, Line 4]</t>
  </si>
  <si>
    <t>[Add additional Projects from Att. 12 as necessary]</t>
  </si>
  <si>
    <t>(10a)</t>
  </si>
  <si>
    <t>Project Incentive Adjustment</t>
  </si>
  <si>
    <t>(Sum Col. 9, 10 and 10a)</t>
  </si>
  <si>
    <t>48a</t>
  </si>
  <si>
    <t>Attachment 10, Line 9, Col (10)</t>
  </si>
  <si>
    <t>(Sum of Lines 18, 23, 33, 44, 46, 48 and 48a)</t>
  </si>
  <si>
    <t>Project Net Plant is the Project Gross Plant Identified in Column 3 less the project's associated Accumulated Depreciation and includes all project-related adjustments to plant (from Appendix III, page 2, lines 29, 30 and 35).</t>
  </si>
  <si>
    <t>Sum Col. 11 - 13</t>
  </si>
  <si>
    <t>(Note G)</t>
  </si>
  <si>
    <t>Project Cost Adjustments</t>
  </si>
  <si>
    <t>Attachment 10, Line 9, Col (10a)</t>
  </si>
  <si>
    <t>From Att 12 - Project Cost Adjustments, Section 1.  The Competitive Project Adjustment will be reported as a negative number.</t>
  </si>
  <si>
    <t>From Att 12 - Project Cost Adjustments, Section 2.</t>
  </si>
  <si>
    <t>Subtotal - p234.b (BOY) and 234.c (EOY)</t>
  </si>
  <si>
    <t>6. Additional lines will be inserted, as necessary, to provide support in tying the Total BOY and EOY balances in columns B and C to page 234 of the FF1.</t>
  </si>
  <si>
    <t>Subtotal - p274.b (BOY) and p.274.k (EOY)</t>
  </si>
  <si>
    <t>6. Additional lines will be inserted, as necessary, to provide support in tying the Total BOY and EOY balances in columns B and C to page 274 of the FF1.</t>
  </si>
  <si>
    <t>Subtotal - p276.b (BOY) and p.276.k (EOY)</t>
  </si>
  <si>
    <t>6. Additional lines will be inserted, as necessary, to provide support in tying the Total BOY and EOY balances in columns B and C to page 276 of the FF1.</t>
  </si>
  <si>
    <t>ADIT 190-Average Total</t>
  </si>
  <si>
    <t>Line 5</t>
  </si>
  <si>
    <t xml:space="preserve">     Wages &amp; Salary Allocator</t>
  </si>
  <si>
    <t xml:space="preserve">     Net Plant Allocator</t>
  </si>
  <si>
    <t xml:space="preserve">     Transmission Plant Allocator</t>
  </si>
  <si>
    <t>ADIT 190-Average Total, Allocated</t>
  </si>
  <si>
    <t>Line 10</t>
  </si>
  <si>
    <t>ADIT 282-Average Total, Allocated</t>
  </si>
  <si>
    <t>ADIT 283-Average Total</t>
  </si>
  <si>
    <t>Line 13</t>
  </si>
  <si>
    <t>ADIT 283-Average Total, Allocated</t>
  </si>
  <si>
    <t>Balance-EOY (Att 11c, Line 34, less Line 30, col c, e, g, i, k)</t>
  </si>
  <si>
    <t>Additional project sections will be added to this attachment as necessary to support any project that is contained within this formula rate template, for which cost containment measures were agreed.  Additional lines will be added to each project section as necessary to support all of the cost commitment provisions for the project.</t>
  </si>
  <si>
    <t>Additional project sections will be added to this attachment as necessary to support any project that is contained within this formula rate template, for which project incentives were approved by the Commission.  Additional lines will be added to each project section as necessary to support all of the incentives approved for the project.</t>
  </si>
  <si>
    <t>Supporting documentation will be filed with each annual update to provide evidence of compliance with the project incentive and the calculation of the revenue requirement impact of the project's incentive. This section will provide the reference to where the calculation was made to support each project incentive and their overall revenue requirement impact for the project.</t>
  </si>
  <si>
    <t>Attachment 2, Line 28, Col. (k1) (Note D)</t>
  </si>
  <si>
    <t>[reserved]</t>
  </si>
  <si>
    <t>[Note 8]</t>
  </si>
  <si>
    <t>Projected True-Up Year Revenue Req.</t>
  </si>
  <si>
    <t>Depreciation and Amortization Rates</t>
  </si>
  <si>
    <t>Attachment 7, Line 18, Col. B (Note Y)</t>
  </si>
  <si>
    <t>Attachment 1, Line 3, Col. G</t>
  </si>
  <si>
    <t>Attachment 11a, line 23, col E (Note C)</t>
  </si>
  <si>
    <t>Attachment 11a, line 28, col E (Note C)</t>
  </si>
  <si>
    <t>Attachment 11a, line 18, col E (Note C)</t>
  </si>
  <si>
    <t>Attachment 2, Line 14, Col. (g) (Note Z)</t>
  </si>
  <si>
    <t>DEPRECIATION AND AMORTIZATION EXPENSE</t>
  </si>
  <si>
    <t>Plant In Service, Accumulated Depreciation, and Depreciation Expenses shall exclude Asset Retirement Obligation amounts and include Amortization of Limited Term Electric Plant.  Inputs for production or distribution facilities will not be included in this formula without approval from the Commission via a section 205 filing.</t>
  </si>
  <si>
    <t>The Company follows the Commission's tax normalization requirements as set forth in 18 C.F.R. § 35.24.  The balances in Accounts 190, 281, 282 and 283 are allocated to transmission plant included in rate base based on Company accounting records.  Adjustments to the transmission rate base are limited to deferred taxes related to rate base, construction, or other jurisdictional activities.  To the extent that the normalization requirements apply to ADIT activity in the projected net revenue requirement calculation or the true-up adjustment calculation, the ADIT amounts are computed in accordance with the proration formula of Treasury regulation Section 1.167(l)-1(h)(6).  The remaining ADIT activity is averaged.  See Attachments 11a, 11b and 11c for supporting detail.</t>
  </si>
  <si>
    <t>The currently effective income tax rate (T), where FIT is the federal income tax rate, SIT is the state income tax rate, and p is the percentage of federal income tax deductible for state income taxes. If the Company is taxed in more than one state, it must attach a work paper showing the name of each state and how the blended or composite SIT was computed.  With respect to a pass-through entity, the effective tax rate will be determined based on the corporate income tax rates applicable to the upstream owner(s).  Tax rate inputs will be 0% if the Company is not entitled to recover an income tax allowance as part of its cost of service.</t>
  </si>
  <si>
    <t>Includes the annual income tax cost or benefit due to permanent differences between the amounts of expenses or revenues for ratemaking purposes and the amounts recognized for income tax purposes, including the effects of regulatory depreciation of plant basis attributable to Allowance for Other Funds Used During Construction (AFUDC-equity).  The tax adjustment related to these items is computed by multiplying the tax effect of each item by the applicable tax gross-up factor and will be supported by a work paper.  Permanent differences other than Equity AFUDC would be included only if permitted by the Commission based on a section 205 filing.</t>
  </si>
  <si>
    <t>The cost of debt will be determined based on the actual cost of long-term debt using the method in Attachment 3.  A proxy debt rate will be used as supported in the initial section 205 filing until permanent financing is in place, at which point the actual cost of the financing will be reflected in the Formula Rate.  A hypothetical capital structure of 60% equity and 40% debt will be used until the first transmission asset is placed in service, or until otherwise authorized by the Commission. After that point, the Company's actual capital structure will be used unless the Commission has ordered the use of a different capital structure, in which case such other capital structure will be used.</t>
  </si>
  <si>
    <t>Investment tax credit (ITC) is recorded in accordance with the deferral method of accounting and any normalization requirements that relate to the eligibility to claim the credit or the recapture of the credit.  An Investment Tax Credit will be treated either by: (1) adjusting rate base by the amount of the unamortized Investment Tax Credit in Account 255; or (2) including the amortization of the Investment Tax Credit as an adjustment to the Income Tax Allowance.</t>
  </si>
  <si>
    <t>This Attachment 1 is used to calculate the annual formula rate true-up. The utility will enter the projected true-up year revenue requirements in Column C. The utility will prepare this formula rate template with the actual inputs for the true-up year included in Col. D, line 3. Interest on the true-up is provided in Column F (and is calculated in Att 4). Col. G computes the total true-up as the sum of Cols. E and F.</t>
  </si>
  <si>
    <r>
      <t>True-Up Year Net Revenue Requirement</t>
    </r>
    <r>
      <rPr>
        <vertAlign val="superscript"/>
        <sz val="9"/>
        <rFont val="Times New Roman"/>
        <family val="1"/>
      </rPr>
      <t>3</t>
    </r>
  </si>
  <si>
    <t>Net Under/(Over) Collection  
(D) - (C)</t>
  </si>
  <si>
    <t>Total True-Up        (E) + (F)</t>
  </si>
  <si>
    <t>Projected ATRR for the true-up year from Page 1, Line 7 of Projection Appendix III.</t>
  </si>
  <si>
    <t>Actual Net ATRR for the true-up year from Page 1, Line 7 of True-Up Appendix III.</t>
  </si>
  <si>
    <t>Long Term Interest (117, sum of 62.c, 63.c, 64.c and 67.c less 65.c and 66.c ) (Note D)</t>
  </si>
  <si>
    <t>Long Term Debt Note A</t>
  </si>
  <si>
    <t>Undistributed Sub Earnings 216.1 (112.12.c) (Note F)</t>
  </si>
  <si>
    <t>Accum Other Comp. Income 219 (112.15.c) (Note F)</t>
  </si>
  <si>
    <t>Cost of Common Stock is inclusive of the base ROE of 10.55% plus the RTO participation adder of 50 basis points approved by FERC in 186 FERC ¶ 61,074 (2024).  Any project-specific ROE adder approved by FERC would be incorporated into the Project Incentives on Attachment 12.</t>
  </si>
  <si>
    <t>TRANSMISSION, GENERAL AND INTANGIBLE PLANT DEPRECIATION RATES</t>
  </si>
  <si>
    <t xml:space="preserve"> Annual Depreciation/Amortization Rates</t>
  </si>
  <si>
    <t>(Line 14 - line 15 - line 16)</t>
  </si>
  <si>
    <t>(Line 7 + line 17)</t>
  </si>
  <si>
    <r>
      <t>ADIT-190-Proration-</t>
    </r>
    <r>
      <rPr>
        <b/>
        <sz val="9"/>
        <rFont val="Times New Roman"/>
        <family val="1"/>
      </rPr>
      <t>Note A</t>
    </r>
  </si>
  <si>
    <r>
      <t>ADIT-282-Proration-</t>
    </r>
    <r>
      <rPr>
        <b/>
        <sz val="9"/>
        <rFont val="Times New Roman"/>
        <family val="1"/>
      </rPr>
      <t>Note B</t>
    </r>
  </si>
  <si>
    <t>Unamortized Regulatory Asset will be zero until the Commission accepts or approves recovery of the cost of the utility's Regulatory Asset. Utility must submit a Section 205 filing to recover the cost of the Regulatory Asset.  The Unamortized Regulatory Liabilities balances will be sourced from company data that supports FERC Account 254.  Any difference between values booked to Account 254 and values input to the formula rate template will be explained in Note H on Attachment 2.</t>
  </si>
  <si>
    <t>California Grid Holdings LLC</t>
  </si>
  <si>
    <t>Annual Project Expenses are the O&amp;M costs and other taxes associated to the project, either directly assigned or allocated, as directed by CalGrid's cost allocation manual.</t>
  </si>
  <si>
    <t>For the months ended 12/31/27</t>
  </si>
  <si>
    <t>For the 12 months ended 12/31/27</t>
  </si>
  <si>
    <t>Projected</t>
  </si>
  <si>
    <t>Pre-commercial Regulatory Asset</t>
  </si>
  <si>
    <t>The related pre-commercial regulatory asset is included in rate base; therefore the related DTL is also included in rate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</si>
</sst>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0_);\(###0\)"/>
    <numFmt numFmtId="165" formatCode="###0;###0"/>
    <numFmt numFmtId="166" formatCode="0.0000"/>
    <numFmt numFmtId="167" formatCode="_(* #,##0.0000_);_(* \(#,##0.0000\);_(* &quot;-&quot;??_);_(@_)"/>
    <numFmt numFmtId="168" formatCode="0.0%"/>
    <numFmt numFmtId="169" formatCode="##,##0_)\ ;\ \(#,##0\)\ ;\ \-"/>
    <numFmt numFmtId="170" formatCode="_(* #,##0_);_(* \(#,##0\);_(* &quot;-&quot;??_);_(@_)"/>
    <numFmt numFmtId="171" formatCode="0.000%"/>
    <numFmt numFmtId="172" formatCode="_(* #,##0.000_);_(* \(#,##0.000\);_(* &quot;-&quot;???_);_(@_)"/>
    <numFmt numFmtId="173" formatCode="General_)"/>
    <numFmt numFmtId="174" formatCode="_(&quot;$&quot;* #,##0_);_(&quot;$&quot;* \(#,##0\);_(&quot;$&quot;* &quot;-&quot;??_);_(@_)"/>
    <numFmt numFmtId="175" formatCode="_(* #,##0_);_(* \(#,##0\);_(* &quot;-&quot;?????_);_(@_)"/>
    <numFmt numFmtId="176" formatCode="_(* #,##0_);_(* \(#,##0\);_(* &quot;-&quot;?_);_(@_)"/>
    <numFmt numFmtId="177" formatCode="&quot;$&quot;#,##0.00"/>
    <numFmt numFmtId="178" formatCode="&quot;$&quot;#,##0"/>
    <numFmt numFmtId="179" formatCode="0_);\(0\)"/>
  </numFmts>
  <fonts count="34">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Times New Roman"/>
      <family val="1"/>
    </font>
    <font>
      <sz val="7"/>
      <color indexed="8"/>
      <name val="Times New Roman"/>
      <family val="1"/>
    </font>
    <font>
      <sz val="7"/>
      <name val="Times New Roman"/>
      <family val="1"/>
    </font>
    <font>
      <sz val="10"/>
      <color rgb="FF000000"/>
      <name val="Times New Roman"/>
      <family val="1"/>
    </font>
    <font>
      <sz val="9"/>
      <name val="Times New Roman"/>
      <family val="1"/>
    </font>
    <font>
      <b/>
      <sz val="9"/>
      <name val="Times New Roman"/>
      <family val="1"/>
    </font>
    <font>
      <sz val="10"/>
      <name val="Arial"/>
      <family val="2"/>
    </font>
    <font>
      <sz val="12"/>
      <name val="Arial MT"/>
    </font>
    <font>
      <sz val="12"/>
      <name val="Arial"/>
      <family val="2"/>
    </font>
    <font>
      <sz val="8"/>
      <color rgb="FF000000"/>
      <name val="Times New Roman"/>
      <family val="1"/>
    </font>
    <font>
      <sz val="8"/>
      <color indexed="8"/>
      <name val="Times New Roman"/>
      <family val="1"/>
    </font>
    <font>
      <sz val="8"/>
      <name val="Arial Narrow"/>
      <family val="2"/>
    </font>
    <font>
      <sz val="11"/>
      <name val="Times New Roman"/>
      <family val="1"/>
    </font>
    <font>
      <sz val="8"/>
      <name val="Times New Roman"/>
      <family val="1"/>
    </font>
    <font>
      <b/>
      <sz val="9"/>
      <name val="Calibri"/>
      <family val="2"/>
      <scheme val="minor"/>
    </font>
    <font>
      <strike/>
      <sz val="9"/>
      <name val="Times New Roman"/>
      <family val="1"/>
    </font>
    <font>
      <vertAlign val="superscript"/>
      <sz val="9"/>
      <name val="Times New Roman"/>
      <family val="1"/>
    </font>
    <font>
      <u/>
      <sz val="9"/>
      <name val="Times New Roman"/>
      <family val="1"/>
    </font>
    <font>
      <b/>
      <u/>
      <sz val="9"/>
      <name val="Times New Roman"/>
      <family val="1"/>
    </font>
    <font>
      <sz val="10"/>
      <name val="Times New Roman"/>
      <family val="1"/>
    </font>
    <font>
      <sz val="9"/>
      <color rgb="FFFF0000"/>
      <name val="Times New Roman"/>
      <family val="1"/>
    </font>
    <font>
      <b/>
      <sz val="9"/>
      <color rgb="FFFF0000"/>
      <name val="Times New Roman"/>
      <family val="1"/>
    </font>
    <font>
      <sz val="11"/>
      <color rgb="FF000000"/>
      <name val="Calibri"/>
      <family val="2"/>
      <scheme val="minor"/>
    </font>
    <font>
      <b/>
      <sz val="10"/>
      <name val="Times New Roman"/>
      <family val="1"/>
    </font>
    <font>
      <sz val="9"/>
      <color theme="1"/>
      <name val="Times New Roman"/>
      <family val="1"/>
    </font>
    <font>
      <b/>
      <sz val="9"/>
      <color theme="1"/>
      <name val="Times New Roman"/>
      <family val="1"/>
    </font>
  </fonts>
  <fills count="13">
    <fill>
      <patternFill patternType="none"/>
    </fill>
    <fill>
      <patternFill patternType="gray125"/>
    </fill>
    <fill>
      <patternFill patternType="solid">
        <fgColor indexed="9"/>
      </patternFill>
    </fill>
    <fill>
      <patternFill patternType="solid">
        <fgColor indexed="23"/>
        <bgColor indexed="64"/>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theme="0"/>
        <bgColor indexed="64"/>
      </patternFill>
    </fill>
    <fill>
      <patternFill patternType="solid">
        <fgColor theme="1"/>
        <bgColor indexed="64"/>
      </patternFill>
    </fill>
    <fill>
      <patternFill patternType="solid">
        <fgColor rgb="FFFFFFFF"/>
        <bgColor rgb="FF000000"/>
      </patternFill>
    </fill>
    <fill>
      <patternFill patternType="solid">
        <fgColor rgb="FFFFFF99"/>
        <bgColor rgb="FF000000"/>
      </patternFill>
    </fill>
    <fill>
      <patternFill patternType="solid">
        <fgColor rgb="FFFFFFFF"/>
        <bgColor rgb="FFFFFFFF"/>
      </patternFill>
    </fill>
    <fill>
      <patternFill patternType="solid">
        <fgColor rgb="FFFFC000"/>
        <bgColor rgb="FF000000"/>
      </patternFill>
    </fill>
  </fills>
  <borders count="28">
    <border>
      <left/>
      <right/>
      <top/>
      <bottom/>
      <diagonal/>
    </border>
    <border>
      <left/>
      <right/>
      <top/>
      <bottom style="thin">
        <color indexed="64"/>
      </bottom>
      <diagonal/>
    </border>
    <border>
      <left/>
      <right/>
      <top style="thin">
        <color indexed="8"/>
      </top>
      <bottom/>
      <diagonal/>
    </border>
    <border>
      <left/>
      <right/>
      <top/>
      <bottom style="double">
        <color indexed="64"/>
      </bottom>
      <diagonal/>
    </border>
    <border>
      <left/>
      <right/>
      <top style="thin">
        <color indexed="64"/>
      </top>
      <bottom style="double">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s>
  <cellStyleXfs count="62">
    <xf numFmtId="0" fontId="0"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11" fillId="0" borderId="0"/>
    <xf numFmtId="0" fontId="14" fillId="0" borderId="0"/>
    <xf numFmtId="0" fontId="7" fillId="0" borderId="0"/>
    <xf numFmtId="0" fontId="15" fillId="0" borderId="0" applyProtection="0"/>
    <xf numFmtId="0" fontId="7" fillId="0" borderId="0"/>
    <xf numFmtId="173" fontId="16"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7" fillId="0" borderId="0" applyFont="0" applyFill="0" applyBorder="0" applyAlignment="0" applyProtection="0"/>
    <xf numFmtId="0" fontId="14" fillId="0" borderId="0"/>
    <xf numFmtId="0" fontId="6" fillId="0" borderId="0"/>
    <xf numFmtId="0" fontId="6" fillId="0" borderId="0"/>
    <xf numFmtId="0" fontId="5" fillId="0" borderId="0"/>
    <xf numFmtId="0" fontId="4" fillId="0" borderId="0"/>
    <xf numFmtId="0" fontId="4" fillId="0" borderId="0"/>
    <xf numFmtId="0" fontId="14" fillId="0" borderId="0"/>
    <xf numFmtId="43" fontId="15" fillId="0" borderId="0" applyFont="0" applyFill="0" applyBorder="0" applyAlignment="0" applyProtection="0"/>
    <xf numFmtId="9" fontId="8" fillId="0" borderId="0" applyFont="0" applyFill="0" applyBorder="0" applyAlignment="0" applyProtection="0"/>
    <xf numFmtId="43" fontId="4" fillId="0" borderId="0" applyFont="0" applyFill="0" applyBorder="0" applyAlignment="0" applyProtection="0"/>
    <xf numFmtId="177" fontId="15" fillId="0" borderId="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77" fontId="15" fillId="0" borderId="0" applyProtection="0"/>
    <xf numFmtId="43" fontId="3" fillId="0" borderId="0" applyFont="0" applyFill="0" applyBorder="0" applyAlignment="0" applyProtection="0"/>
    <xf numFmtId="0" fontId="30" fillId="0" borderId="0"/>
    <xf numFmtId="177" fontId="15" fillId="0" borderId="0" applyProtection="0"/>
    <xf numFmtId="44" fontId="3"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91">
    <xf numFmtId="0" fontId="0" fillId="2" borderId="0" xfId="0" applyFill="1" applyAlignment="1">
      <alignment horizontal="left" vertical="top"/>
    </xf>
    <xf numFmtId="0" fontId="12" fillId="2" borderId="0" xfId="0" applyFont="1" applyFill="1" applyAlignment="1">
      <alignment vertical="top"/>
    </xf>
    <xf numFmtId="0" fontId="12" fillId="4" borderId="0" xfId="0" applyFont="1" applyFill="1" applyAlignment="1">
      <alignment horizontal="right" vertical="top"/>
    </xf>
    <xf numFmtId="0" fontId="13" fillId="2" borderId="0" xfId="0" applyFont="1" applyFill="1" applyAlignment="1">
      <alignment horizontal="center" vertical="center"/>
    </xf>
    <xf numFmtId="0" fontId="13" fillId="2" borderId="5" xfId="0" applyFont="1" applyFill="1" applyBorder="1" applyAlignment="1">
      <alignment horizontal="center" vertical="center"/>
    </xf>
    <xf numFmtId="0" fontId="13" fillId="2" borderId="1" xfId="0" applyFont="1" applyFill="1" applyBorder="1" applyAlignment="1">
      <alignment horizontal="center" vertical="top"/>
    </xf>
    <xf numFmtId="0" fontId="13" fillId="2" borderId="0" xfId="0" applyFont="1" applyFill="1" applyAlignment="1">
      <alignment horizontal="center" vertical="top"/>
    </xf>
    <xf numFmtId="0" fontId="12" fillId="0" borderId="0" xfId="0" applyFont="1" applyAlignment="1">
      <alignment vertical="top"/>
    </xf>
    <xf numFmtId="0" fontId="12" fillId="2" borderId="0" xfId="0" applyFont="1" applyFill="1" applyAlignment="1">
      <alignment horizontal="left" vertical="top"/>
    </xf>
    <xf numFmtId="0" fontId="12" fillId="2" borderId="0" xfId="0" applyFont="1" applyFill="1" applyAlignment="1">
      <alignment horizontal="center" vertical="top"/>
    </xf>
    <xf numFmtId="0" fontId="12" fillId="2" borderId="0" xfId="0" applyFont="1" applyFill="1" applyAlignment="1">
      <alignment horizontal="left" vertical="center" indent="1"/>
    </xf>
    <xf numFmtId="0" fontId="12" fillId="2" borderId="0" xfId="0" applyFont="1" applyFill="1" applyAlignment="1">
      <alignment horizontal="left" indent="1"/>
    </xf>
    <xf numFmtId="0" fontId="12" fillId="5" borderId="0" xfId="0" applyFont="1" applyFill="1" applyAlignment="1">
      <alignment wrapText="1"/>
    </xf>
    <xf numFmtId="0" fontId="12" fillId="5" borderId="0" xfId="0" applyFont="1" applyFill="1" applyAlignment="1">
      <alignment vertical="top"/>
    </xf>
    <xf numFmtId="0" fontId="12" fillId="2" borderId="0" xfId="0" applyFont="1" applyFill="1" applyAlignment="1">
      <alignment horizontal="left" vertical="top" indent="1"/>
    </xf>
    <xf numFmtId="0" fontId="12" fillId="0" borderId="0" xfId="0" applyFont="1" applyAlignment="1">
      <alignment horizontal="left" vertical="top" indent="1"/>
    </xf>
    <xf numFmtId="0" fontId="13" fillId="2" borderId="1" xfId="0" applyFont="1" applyFill="1" applyBorder="1" applyAlignment="1">
      <alignment horizontal="center" vertical="center"/>
    </xf>
    <xf numFmtId="0" fontId="12" fillId="2" borderId="0" xfId="0" applyFont="1" applyFill="1" applyAlignment="1">
      <alignment vertical="top" wrapText="1"/>
    </xf>
    <xf numFmtId="0" fontId="12" fillId="5" borderId="0" xfId="0" applyFont="1" applyFill="1" applyAlignment="1">
      <alignment vertical="center"/>
    </xf>
    <xf numFmtId="0" fontId="12" fillId="5" borderId="0" xfId="0" applyFont="1" applyFill="1" applyAlignment="1">
      <alignment horizontal="center" vertical="top"/>
    </xf>
    <xf numFmtId="170" fontId="12" fillId="6" borderId="0" xfId="0" applyNumberFormat="1" applyFont="1" applyFill="1" applyAlignment="1">
      <alignment horizontal="right" vertical="center"/>
    </xf>
    <xf numFmtId="0" fontId="12" fillId="7" borderId="0" xfId="0" applyFont="1" applyFill="1" applyAlignment="1">
      <alignment vertical="top" wrapText="1"/>
    </xf>
    <xf numFmtId="0" fontId="12" fillId="7" borderId="0" xfId="0" applyFont="1" applyFill="1" applyAlignment="1">
      <alignment vertical="top"/>
    </xf>
    <xf numFmtId="0" fontId="12" fillId="7" borderId="0" xfId="0" applyFont="1" applyFill="1" applyAlignment="1">
      <alignment horizontal="left" vertical="top" indent="1"/>
    </xf>
    <xf numFmtId="0" fontId="12" fillId="2" borderId="0" xfId="0" applyFont="1" applyFill="1" applyAlignment="1">
      <alignment vertical="center"/>
    </xf>
    <xf numFmtId="167" fontId="12" fillId="7" borderId="0" xfId="2" applyNumberFormat="1" applyFont="1" applyFill="1" applyBorder="1" applyAlignment="1">
      <alignment horizontal="right" vertical="top"/>
    </xf>
    <xf numFmtId="170" fontId="12" fillId="7" borderId="0" xfId="0" applyNumberFormat="1" applyFont="1" applyFill="1" applyAlignment="1">
      <alignment vertical="top"/>
    </xf>
    <xf numFmtId="43" fontId="12" fillId="7" borderId="0" xfId="0" applyNumberFormat="1" applyFont="1" applyFill="1" applyAlignment="1">
      <alignment vertical="top"/>
    </xf>
    <xf numFmtId="0" fontId="12" fillId="7" borderId="0" xfId="0" applyFont="1" applyFill="1" applyAlignment="1">
      <alignment horizontal="center" vertical="top"/>
    </xf>
    <xf numFmtId="167" fontId="12" fillId="7" borderId="0" xfId="2" applyNumberFormat="1" applyFont="1" applyFill="1" applyBorder="1" applyAlignment="1">
      <alignment vertical="top"/>
    </xf>
    <xf numFmtId="0" fontId="12" fillId="7" borderId="0" xfId="0" applyFont="1" applyFill="1" applyAlignment="1">
      <alignment horizontal="left" vertical="top"/>
    </xf>
    <xf numFmtId="0" fontId="12" fillId="2" borderId="0" xfId="0" applyFont="1" applyFill="1" applyAlignment="1">
      <alignment horizontal="center" vertical="center"/>
    </xf>
    <xf numFmtId="0" fontId="12" fillId="0" borderId="0" xfId="0" applyFont="1" applyAlignment="1">
      <alignment horizontal="left" vertical="top"/>
    </xf>
    <xf numFmtId="0" fontId="12" fillId="2" borderId="1" xfId="0" applyFont="1" applyFill="1" applyBorder="1" applyAlignment="1">
      <alignment horizontal="center" vertical="top"/>
    </xf>
    <xf numFmtId="0" fontId="12" fillId="0" borderId="0" xfId="0" applyFont="1" applyAlignment="1">
      <alignment vertical="top" wrapText="1"/>
    </xf>
    <xf numFmtId="43" fontId="12" fillId="5" borderId="0" xfId="0" applyNumberFormat="1" applyFont="1" applyFill="1" applyAlignment="1">
      <alignment horizontal="right" vertical="top" indent="1"/>
    </xf>
    <xf numFmtId="167" fontId="12" fillId="5" borderId="0" xfId="2" applyNumberFormat="1" applyFont="1" applyFill="1" applyBorder="1" applyAlignment="1">
      <alignment vertical="top"/>
    </xf>
    <xf numFmtId="0" fontId="12" fillId="5" borderId="0" xfId="0" applyFont="1" applyFill="1" applyAlignment="1">
      <alignment horizontal="center" vertical="center"/>
    </xf>
    <xf numFmtId="0" fontId="17" fillId="2" borderId="0" xfId="4" applyFont="1" applyFill="1" applyAlignment="1">
      <alignment vertical="top"/>
    </xf>
    <xf numFmtId="0" fontId="9" fillId="4" borderId="0" xfId="4" applyFont="1" applyFill="1" applyAlignment="1">
      <alignment horizontal="right" vertical="top"/>
    </xf>
    <xf numFmtId="0" fontId="17" fillId="2" borderId="0" xfId="4" applyFont="1" applyFill="1" applyAlignment="1">
      <alignment horizontal="left" vertical="top"/>
    </xf>
    <xf numFmtId="0" fontId="17" fillId="2" borderId="0" xfId="4" applyFont="1" applyFill="1" applyAlignment="1">
      <alignment horizontal="center" vertical="top"/>
    </xf>
    <xf numFmtId="14" fontId="10" fillId="4" borderId="0" xfId="4" applyNumberFormat="1" applyFont="1" applyFill="1" applyAlignment="1">
      <alignment horizontal="right" vertical="top"/>
    </xf>
    <xf numFmtId="0" fontId="18" fillId="2" borderId="0" xfId="4" applyFont="1" applyFill="1" applyAlignment="1">
      <alignment vertical="top"/>
    </xf>
    <xf numFmtId="0" fontId="19" fillId="0" borderId="0" xfId="15" applyFont="1"/>
    <xf numFmtId="170" fontId="12" fillId="2" borderId="0" xfId="0" applyNumberFormat="1" applyFont="1" applyFill="1" applyAlignment="1">
      <alignment vertical="top"/>
    </xf>
    <xf numFmtId="0" fontId="13" fillId="2" borderId="0" xfId="0" applyFont="1" applyFill="1" applyAlignment="1">
      <alignment horizontal="center"/>
    </xf>
    <xf numFmtId="0" fontId="13" fillId="2" borderId="0" xfId="0" quotePrefix="1" applyFont="1" applyFill="1" applyAlignment="1">
      <alignment horizontal="center"/>
    </xf>
    <xf numFmtId="170" fontId="12" fillId="7" borderId="0" xfId="2" applyNumberFormat="1" applyFont="1" applyFill="1" applyBorder="1" applyAlignment="1">
      <alignment horizontal="center" vertical="top"/>
    </xf>
    <xf numFmtId="0" fontId="12" fillId="6" borderId="0" xfId="0" applyFont="1" applyFill="1" applyAlignment="1">
      <alignment vertical="top" wrapText="1"/>
    </xf>
    <xf numFmtId="0" fontId="13" fillId="2" borderId="0" xfId="0" applyFont="1" applyFill="1" applyAlignment="1">
      <alignment vertical="top" wrapText="1"/>
    </xf>
    <xf numFmtId="0" fontId="20" fillId="0" borderId="0" xfId="12" applyFont="1"/>
    <xf numFmtId="0" fontId="21" fillId="2" borderId="0" xfId="0" applyFont="1" applyFill="1" applyAlignment="1">
      <alignment horizontal="left" vertical="top"/>
    </xf>
    <xf numFmtId="0" fontId="21" fillId="2" borderId="0" xfId="4" applyFont="1" applyFill="1" applyAlignment="1">
      <alignment horizontal="left" vertical="top"/>
    </xf>
    <xf numFmtId="0" fontId="12" fillId="5" borderId="0" xfId="0" applyFont="1" applyFill="1" applyAlignment="1">
      <alignment vertical="top" wrapText="1"/>
    </xf>
    <xf numFmtId="0" fontId="12" fillId="9" borderId="0" xfId="0" applyFont="1" applyFill="1" applyAlignment="1">
      <alignment vertical="top"/>
    </xf>
    <xf numFmtId="0" fontId="12" fillId="9" borderId="0" xfId="0" applyFont="1" applyFill="1" applyAlignment="1">
      <alignment vertical="center"/>
    </xf>
    <xf numFmtId="0" fontId="12" fillId="9" borderId="0" xfId="0" applyFont="1" applyFill="1" applyAlignment="1">
      <alignment horizontal="left" vertical="top" indent="1"/>
    </xf>
    <xf numFmtId="0" fontId="13" fillId="6" borderId="0" xfId="19" applyFont="1" applyFill="1" applyAlignment="1">
      <alignment vertical="center"/>
    </xf>
    <xf numFmtId="0" fontId="13" fillId="0" borderId="0" xfId="19" applyFont="1" applyAlignment="1">
      <alignment vertical="center" wrapText="1"/>
    </xf>
    <xf numFmtId="0" fontId="12" fillId="0" borderId="0" xfId="5" applyFont="1"/>
    <xf numFmtId="0" fontId="13" fillId="0" borderId="0" xfId="5" applyFont="1" applyAlignment="1">
      <alignment vertical="top"/>
    </xf>
    <xf numFmtId="0" fontId="13" fillId="0" borderId="0" xfId="19" applyFont="1" applyAlignment="1">
      <alignment vertical="center"/>
    </xf>
    <xf numFmtId="0" fontId="13" fillId="0" borderId="0" xfId="7" quotePrefix="1" applyFont="1" applyAlignment="1" applyProtection="1">
      <alignment horizontal="right"/>
      <protection locked="0"/>
    </xf>
    <xf numFmtId="0" fontId="13" fillId="0" borderId="0" xfId="20" applyFont="1" applyAlignment="1">
      <alignment horizontal="left" vertical="top"/>
    </xf>
    <xf numFmtId="0" fontId="13" fillId="0" borderId="0" xfId="20" applyFont="1"/>
    <xf numFmtId="0" fontId="12" fillId="0" borderId="0" xfId="20" applyFont="1" applyAlignment="1">
      <alignment horizontal="center"/>
    </xf>
    <xf numFmtId="170" fontId="12" fillId="0" borderId="0" xfId="20" applyNumberFormat="1" applyFont="1" applyAlignment="1">
      <alignment horizontal="center"/>
    </xf>
    <xf numFmtId="0" fontId="12" fillId="0" borderId="0" xfId="20" applyFont="1" applyAlignment="1">
      <alignment horizontal="left"/>
    </xf>
    <xf numFmtId="0" fontId="12" fillId="0" borderId="0" xfId="20" applyFont="1"/>
    <xf numFmtId="0" fontId="13" fillId="0" borderId="0" xfId="20" applyFont="1" applyAlignment="1">
      <alignment horizontal="center"/>
    </xf>
    <xf numFmtId="0" fontId="13" fillId="0" borderId="0" xfId="20" applyFont="1" applyAlignment="1">
      <alignment horizontal="center" vertical="top"/>
    </xf>
    <xf numFmtId="0" fontId="13" fillId="0" borderId="10" xfId="20" applyFont="1" applyBorder="1" applyAlignment="1">
      <alignment horizontal="center"/>
    </xf>
    <xf numFmtId="0" fontId="12" fillId="0" borderId="10" xfId="20" applyFont="1" applyBorder="1" applyAlignment="1">
      <alignment horizontal="center"/>
    </xf>
    <xf numFmtId="0" fontId="13" fillId="0" borderId="0" xfId="5" applyFont="1"/>
    <xf numFmtId="0" fontId="13" fillId="0" borderId="0" xfId="20" applyFont="1" applyAlignment="1">
      <alignment horizontal="left"/>
    </xf>
    <xf numFmtId="170" fontId="12" fillId="6" borderId="0" xfId="10" applyNumberFormat="1" applyFont="1" applyFill="1"/>
    <xf numFmtId="0" fontId="12" fillId="6" borderId="0" xfId="20" applyFont="1" applyFill="1" applyAlignment="1">
      <alignment horizontal="left"/>
    </xf>
    <xf numFmtId="0" fontId="12" fillId="6" borderId="0" xfId="20" applyFont="1" applyFill="1" applyAlignment="1">
      <alignment horizontal="center"/>
    </xf>
    <xf numFmtId="0" fontId="13" fillId="6" borderId="0" xfId="20" applyFont="1" applyFill="1"/>
    <xf numFmtId="170" fontId="12" fillId="0" borderId="4" xfId="20" applyNumberFormat="1" applyFont="1" applyBorder="1" applyAlignment="1">
      <alignment horizontal="center"/>
    </xf>
    <xf numFmtId="0" fontId="12" fillId="0" borderId="10" xfId="5" applyFont="1" applyBorder="1" applyAlignment="1">
      <alignment horizontal="left" wrapText="1"/>
    </xf>
    <xf numFmtId="0" fontId="12" fillId="0" borderId="0" xfId="11" applyFont="1"/>
    <xf numFmtId="170" fontId="12" fillId="0" borderId="0" xfId="10" applyNumberFormat="1" applyFont="1" applyBorder="1"/>
    <xf numFmtId="170" fontId="12" fillId="0" borderId="0" xfId="11" applyNumberFormat="1" applyFont="1"/>
    <xf numFmtId="0" fontId="13" fillId="0" borderId="0" xfId="12" applyFont="1" applyAlignment="1">
      <alignment horizontal="center"/>
    </xf>
    <xf numFmtId="0" fontId="13" fillId="0" borderId="0" xfId="21" applyFont="1" applyAlignment="1">
      <alignment horizontal="center"/>
    </xf>
    <xf numFmtId="0" fontId="13" fillId="0" borderId="0" xfId="19" applyFont="1" applyAlignment="1">
      <alignment horizontal="center"/>
    </xf>
    <xf numFmtId="170" fontId="13" fillId="0" borderId="0" xfId="10" applyNumberFormat="1" applyFont="1" applyBorder="1" applyAlignment="1">
      <alignment horizontal="center" wrapText="1"/>
    </xf>
    <xf numFmtId="170" fontId="13" fillId="0" borderId="0" xfId="10" applyNumberFormat="1" applyFont="1" applyBorder="1" applyAlignment="1">
      <alignment horizontal="center" vertical="top" wrapText="1"/>
    </xf>
    <xf numFmtId="0" fontId="12" fillId="6" borderId="0" xfId="11" applyFont="1" applyFill="1" applyAlignment="1">
      <alignment vertical="center"/>
    </xf>
    <xf numFmtId="170" fontId="12" fillId="6" borderId="0" xfId="10" applyNumberFormat="1" applyFont="1" applyFill="1" applyAlignment="1">
      <alignment vertical="center"/>
    </xf>
    <xf numFmtId="167" fontId="12" fillId="6" borderId="0" xfId="10" applyNumberFormat="1" applyFont="1" applyFill="1" applyAlignment="1">
      <alignment vertical="center"/>
    </xf>
    <xf numFmtId="0" fontId="13" fillId="6" borderId="0" xfId="20" applyFont="1" applyFill="1" applyAlignment="1">
      <alignment horizontal="center" vertical="top"/>
    </xf>
    <xf numFmtId="0" fontId="12" fillId="6" borderId="1" xfId="11" applyFont="1" applyFill="1" applyBorder="1" applyAlignment="1">
      <alignment vertical="center"/>
    </xf>
    <xf numFmtId="170" fontId="12" fillId="6" borderId="1" xfId="10" applyNumberFormat="1" applyFont="1" applyFill="1" applyBorder="1" applyAlignment="1">
      <alignment vertical="center"/>
    </xf>
    <xf numFmtId="0" fontId="12" fillId="0" borderId="0" xfId="11" applyFont="1" applyAlignment="1">
      <alignment horizontal="right"/>
    </xf>
    <xf numFmtId="170" fontId="12" fillId="0" borderId="4" xfId="10" applyNumberFormat="1" applyFont="1" applyBorder="1"/>
    <xf numFmtId="170" fontId="12" fillId="0" borderId="0" xfId="10" applyNumberFormat="1" applyFont="1" applyFill="1" applyBorder="1"/>
    <xf numFmtId="0" fontId="12" fillId="6" borderId="0" xfId="5" applyFont="1" applyFill="1" applyAlignment="1">
      <alignment vertical="top"/>
    </xf>
    <xf numFmtId="0" fontId="13" fillId="0" borderId="0" xfId="19" applyFont="1"/>
    <xf numFmtId="0" fontId="13" fillId="0" borderId="1" xfId="11" applyFont="1" applyBorder="1"/>
    <xf numFmtId="0" fontId="13" fillId="0" borderId="1" xfId="11" applyFont="1" applyBorder="1" applyAlignment="1">
      <alignment horizontal="center"/>
    </xf>
    <xf numFmtId="0" fontId="12" fillId="0" borderId="1" xfId="11" applyFont="1" applyBorder="1"/>
    <xf numFmtId="0" fontId="13" fillId="0" borderId="1" xfId="11" applyFont="1" applyBorder="1" applyAlignment="1">
      <alignment horizontal="center" wrapText="1"/>
    </xf>
    <xf numFmtId="170" fontId="12" fillId="7" borderId="0" xfId="10" applyNumberFormat="1" applyFont="1" applyFill="1" applyAlignment="1">
      <alignment vertical="center"/>
    </xf>
    <xf numFmtId="0" fontId="12" fillId="6" borderId="0" xfId="11" applyFont="1" applyFill="1"/>
    <xf numFmtId="170" fontId="12" fillId="6" borderId="9" xfId="10" applyNumberFormat="1" applyFont="1" applyFill="1" applyBorder="1" applyAlignment="1">
      <alignment vertical="center"/>
    </xf>
    <xf numFmtId="170" fontId="12" fillId="6" borderId="0" xfId="10" applyNumberFormat="1" applyFont="1" applyFill="1" applyBorder="1" applyAlignment="1">
      <alignment vertical="center"/>
    </xf>
    <xf numFmtId="170" fontId="12" fillId="6" borderId="0" xfId="10" applyNumberFormat="1" applyFont="1" applyFill="1" applyBorder="1" applyAlignment="1">
      <alignment horizontal="left" vertical="center"/>
    </xf>
    <xf numFmtId="0" fontId="12" fillId="6" borderId="1" xfId="11" applyFont="1" applyFill="1" applyBorder="1"/>
    <xf numFmtId="170" fontId="12" fillId="6" borderId="1" xfId="10" applyNumberFormat="1" applyFont="1" applyFill="1" applyBorder="1"/>
    <xf numFmtId="0" fontId="12" fillId="0" borderId="9" xfId="11" applyFont="1" applyBorder="1" applyAlignment="1">
      <alignment horizontal="left"/>
    </xf>
    <xf numFmtId="170" fontId="12" fillId="0" borderId="4" xfId="10" applyNumberFormat="1" applyFont="1" applyFill="1" applyBorder="1"/>
    <xf numFmtId="0" fontId="12" fillId="0" borderId="0" xfId="11" applyFont="1" applyAlignment="1">
      <alignment horizontal="left"/>
    </xf>
    <xf numFmtId="0" fontId="12" fillId="0" borderId="9" xfId="11" applyFont="1" applyBorder="1" applyAlignment="1">
      <alignment horizontal="right"/>
    </xf>
    <xf numFmtId="0" fontId="12" fillId="0" borderId="9" xfId="11" applyFont="1" applyBorder="1"/>
    <xf numFmtId="0" fontId="12" fillId="0" borderId="0" xfId="5" applyFont="1" applyAlignment="1">
      <alignment horizontal="left" wrapText="1"/>
    </xf>
    <xf numFmtId="0" fontId="12" fillId="0" borderId="0" xfId="20" applyFont="1" applyAlignment="1">
      <alignment horizontal="left" vertical="top" wrapText="1"/>
    </xf>
    <xf numFmtId="0" fontId="13" fillId="0" borderId="1" xfId="5" applyFont="1" applyBorder="1" applyAlignment="1">
      <alignment horizontal="center" wrapText="1"/>
    </xf>
    <xf numFmtId="170" fontId="12" fillId="7" borderId="0" xfId="10" applyNumberFormat="1" applyFont="1" applyFill="1"/>
    <xf numFmtId="170" fontId="12" fillId="0" borderId="7" xfId="10" applyNumberFormat="1" applyFont="1" applyFill="1" applyBorder="1"/>
    <xf numFmtId="170" fontId="12" fillId="0" borderId="0" xfId="10" applyNumberFormat="1" applyFont="1" applyBorder="1" applyAlignment="1">
      <alignment horizontal="right"/>
    </xf>
    <xf numFmtId="170" fontId="12" fillId="0" borderId="0" xfId="22" applyNumberFormat="1" applyFont="1"/>
    <xf numFmtId="10" fontId="12" fillId="0" borderId="0" xfId="23" applyNumberFormat="1" applyFont="1"/>
    <xf numFmtId="170" fontId="12" fillId="0" borderId="0" xfId="22" applyNumberFormat="1" applyFont="1" applyAlignment="1">
      <alignment horizontal="center"/>
    </xf>
    <xf numFmtId="0" fontId="12" fillId="0" borderId="0" xfId="5" quotePrefix="1" applyFont="1" applyAlignment="1">
      <alignment horizontal="center"/>
    </xf>
    <xf numFmtId="170" fontId="12" fillId="0" borderId="0" xfId="22" quotePrefix="1" applyNumberFormat="1" applyFont="1" applyAlignment="1">
      <alignment horizontal="center"/>
    </xf>
    <xf numFmtId="0" fontId="12" fillId="6" borderId="0" xfId="5" applyFont="1" applyFill="1"/>
    <xf numFmtId="176" fontId="12" fillId="6" borderId="0" xfId="10" applyNumberFormat="1" applyFont="1" applyFill="1" applyAlignment="1">
      <alignment horizontal="center" vertical="center"/>
    </xf>
    <xf numFmtId="10" fontId="12" fillId="6" borderId="0" xfId="23" applyNumberFormat="1" applyFont="1" applyFill="1" applyAlignment="1">
      <alignment horizontal="right" vertical="center"/>
    </xf>
    <xf numFmtId="0" fontId="12" fillId="0" borderId="0" xfId="20" applyFont="1" applyAlignment="1">
      <alignment horizontal="right"/>
    </xf>
    <xf numFmtId="0" fontId="12" fillId="6" borderId="0" xfId="20" applyFont="1" applyFill="1"/>
    <xf numFmtId="0" fontId="12" fillId="0" borderId="0" xfId="20" applyFont="1" applyAlignment="1">
      <alignment horizontal="left" wrapText="1"/>
    </xf>
    <xf numFmtId="0" fontId="13" fillId="0" borderId="1" xfId="20" applyFont="1" applyBorder="1" applyAlignment="1">
      <alignment horizontal="center" wrapText="1"/>
    </xf>
    <xf numFmtId="0" fontId="13" fillId="0" borderId="1" xfId="20" applyFont="1" applyBorder="1"/>
    <xf numFmtId="170" fontId="12" fillId="6" borderId="0" xfId="20" applyNumberFormat="1" applyFont="1" applyFill="1" applyAlignment="1">
      <alignment horizontal="center"/>
    </xf>
    <xf numFmtId="41" fontId="12" fillId="6" borderId="0" xfId="20" applyNumberFormat="1" applyFont="1" applyFill="1" applyAlignment="1">
      <alignment horizontal="center" wrapText="1"/>
    </xf>
    <xf numFmtId="0" fontId="12" fillId="0" borderId="10" xfId="5" applyFont="1" applyBorder="1"/>
    <xf numFmtId="173" fontId="13" fillId="6" borderId="0" xfId="9" quotePrefix="1" applyFont="1" applyFill="1"/>
    <xf numFmtId="173" fontId="13" fillId="0" borderId="0" xfId="9" quotePrefix="1" applyFont="1"/>
    <xf numFmtId="0" fontId="13" fillId="0" borderId="0" xfId="26" applyFont="1"/>
    <xf numFmtId="0" fontId="12" fillId="0" borderId="0" xfId="0" applyFont="1"/>
    <xf numFmtId="173" fontId="13" fillId="0" borderId="0" xfId="9" quotePrefix="1" applyFont="1" applyAlignment="1">
      <alignment horizontal="center"/>
    </xf>
    <xf numFmtId="0" fontId="13" fillId="0" borderId="0" xfId="26" applyFont="1" applyAlignment="1">
      <alignment horizontal="center"/>
    </xf>
    <xf numFmtId="0" fontId="12" fillId="0" borderId="0" xfId="26" applyFont="1" applyAlignment="1">
      <alignment horizontal="left"/>
    </xf>
    <xf numFmtId="0" fontId="12" fillId="6" borderId="0" xfId="27" applyNumberFormat="1" applyFont="1" applyFill="1"/>
    <xf numFmtId="0" fontId="12" fillId="0" borderId="0" xfId="26" applyFont="1"/>
    <xf numFmtId="170" fontId="12" fillId="6" borderId="0" xfId="27" applyNumberFormat="1" applyFont="1" applyFill="1"/>
    <xf numFmtId="0" fontId="22" fillId="0" borderId="0" xfId="0" applyFont="1"/>
    <xf numFmtId="0" fontId="13" fillId="0" borderId="0" xfId="26" applyFont="1" applyAlignment="1">
      <alignment horizontal="center" vertical="top"/>
    </xf>
    <xf numFmtId="0" fontId="12" fillId="0" borderId="0" xfId="26" applyFont="1" applyAlignment="1">
      <alignment vertical="top" wrapText="1"/>
    </xf>
    <xf numFmtId="0" fontId="12" fillId="0" borderId="0" xfId="28" applyFont="1"/>
    <xf numFmtId="0" fontId="13" fillId="0" borderId="0" xfId="26" applyFont="1" applyAlignment="1">
      <alignment horizontal="left"/>
    </xf>
    <xf numFmtId="170" fontId="12" fillId="0" borderId="1" xfId="29" applyNumberFormat="1" applyFont="1" applyBorder="1" applyAlignment="1">
      <alignment horizontal="center" vertical="center" wrapText="1"/>
    </xf>
    <xf numFmtId="170" fontId="12" fillId="6" borderId="0" xfId="30" applyNumberFormat="1" applyFont="1" applyFill="1"/>
    <xf numFmtId="0" fontId="13" fillId="0" borderId="0" xfId="26" applyFont="1" applyAlignment="1">
      <alignment horizontal="center" wrapText="1"/>
    </xf>
    <xf numFmtId="170" fontId="12" fillId="6" borderId="1" xfId="30" applyNumberFormat="1" applyFont="1" applyFill="1" applyBorder="1"/>
    <xf numFmtId="170" fontId="12" fillId="0" borderId="0" xfId="26" applyNumberFormat="1" applyFont="1"/>
    <xf numFmtId="170" fontId="12" fillId="0" borderId="4" xfId="26" applyNumberFormat="1" applyFont="1" applyBorder="1"/>
    <xf numFmtId="170" fontId="13" fillId="0" borderId="0" xfId="29" applyNumberFormat="1" applyFont="1" applyAlignment="1">
      <alignment vertical="center"/>
    </xf>
    <xf numFmtId="0" fontId="13" fillId="0" borderId="0" xfId="21" applyFont="1"/>
    <xf numFmtId="177" fontId="12" fillId="0" borderId="0" xfId="25" applyFont="1"/>
    <xf numFmtId="0" fontId="12" fillId="0" borderId="0" xfId="12" applyFont="1"/>
    <xf numFmtId="177" fontId="13" fillId="0" borderId="0" xfId="25" applyFont="1" applyAlignment="1">
      <alignment horizontal="center"/>
    </xf>
    <xf numFmtId="0" fontId="12" fillId="0" borderId="1" xfId="21" applyFont="1" applyBorder="1" applyAlignment="1">
      <alignment horizontal="center"/>
    </xf>
    <xf numFmtId="0" fontId="12" fillId="0" borderId="1" xfId="30" applyFont="1" applyBorder="1" applyAlignment="1">
      <alignment horizontal="center" wrapText="1"/>
    </xf>
    <xf numFmtId="0" fontId="13" fillId="0" borderId="0" xfId="26" applyFont="1" applyAlignment="1">
      <alignment horizontal="center" vertical="center"/>
    </xf>
    <xf numFmtId="0" fontId="12" fillId="0" borderId="7" xfId="21" applyFont="1" applyBorder="1" applyAlignment="1">
      <alignment horizontal="center" vertical="center"/>
    </xf>
    <xf numFmtId="0" fontId="12" fillId="0" borderId="7" xfId="30" applyFont="1" applyBorder="1" applyAlignment="1">
      <alignment horizontal="center" vertical="center" wrapText="1"/>
    </xf>
    <xf numFmtId="0" fontId="12" fillId="0" borderId="0" xfId="12" applyFont="1" applyAlignment="1">
      <alignment vertical="center"/>
    </xf>
    <xf numFmtId="0" fontId="12" fillId="0" borderId="0" xfId="21" applyFont="1"/>
    <xf numFmtId="0" fontId="12" fillId="6" borderId="0" xfId="30" applyFont="1" applyFill="1" applyAlignment="1">
      <alignment horizontal="left"/>
    </xf>
    <xf numFmtId="170" fontId="12" fillId="6" borderId="0" xfId="30" applyNumberFormat="1" applyFont="1" applyFill="1" applyAlignment="1">
      <alignment horizontal="right"/>
    </xf>
    <xf numFmtId="170" fontId="12" fillId="6" borderId="0" xfId="31" applyNumberFormat="1" applyFont="1" applyFill="1" applyAlignment="1">
      <alignment horizontal="right"/>
    </xf>
    <xf numFmtId="0" fontId="12" fillId="0" borderId="0" xfId="30" applyFont="1" applyAlignment="1">
      <alignment horizontal="center"/>
    </xf>
    <xf numFmtId="170" fontId="12" fillId="0" borderId="0" xfId="30" applyNumberFormat="1" applyFont="1" applyAlignment="1">
      <alignment horizontal="right"/>
    </xf>
    <xf numFmtId="170" fontId="12" fillId="0" borderId="0" xfId="30" applyNumberFormat="1" applyFont="1"/>
    <xf numFmtId="0" fontId="12" fillId="6" borderId="0" xfId="30" applyFont="1" applyFill="1" applyAlignment="1">
      <alignment horizontal="center"/>
    </xf>
    <xf numFmtId="170" fontId="12" fillId="0" borderId="1" xfId="30" applyNumberFormat="1" applyFont="1" applyBorder="1"/>
    <xf numFmtId="0" fontId="12" fillId="0" borderId="9" xfId="21" applyFont="1" applyBorder="1" applyAlignment="1">
      <alignment horizontal="left"/>
    </xf>
    <xf numFmtId="0" fontId="12" fillId="0" borderId="9" xfId="21" applyFont="1" applyBorder="1" applyAlignment="1">
      <alignment horizontal="right"/>
    </xf>
    <xf numFmtId="170" fontId="12" fillId="0" borderId="4" xfId="30" applyNumberFormat="1" applyFont="1" applyBorder="1"/>
    <xf numFmtId="0" fontId="12" fillId="0" borderId="9" xfId="30" applyFont="1" applyBorder="1"/>
    <xf numFmtId="170" fontId="12" fillId="0" borderId="4" xfId="32" applyNumberFormat="1" applyFont="1" applyBorder="1"/>
    <xf numFmtId="0" fontId="12" fillId="0" borderId="0" xfId="21" applyFont="1" applyAlignment="1">
      <alignment horizontal="right"/>
    </xf>
    <xf numFmtId="0" fontId="12" fillId="0" borderId="0" xfId="30" applyFont="1"/>
    <xf numFmtId="170" fontId="12" fillId="0" borderId="0" xfId="12" applyNumberFormat="1" applyFont="1"/>
    <xf numFmtId="0" fontId="13" fillId="0" borderId="0" xfId="12" applyFont="1"/>
    <xf numFmtId="0" fontId="12" fillId="0" borderId="0" xfId="20" applyFont="1" applyAlignment="1">
      <alignment wrapText="1"/>
    </xf>
    <xf numFmtId="0" fontId="12" fillId="0" borderId="0" xfId="33" applyFont="1"/>
    <xf numFmtId="0" fontId="13" fillId="6" borderId="0" xfId="11" applyFont="1" applyFill="1" applyAlignment="1">
      <alignment vertical="top"/>
    </xf>
    <xf numFmtId="0" fontId="12" fillId="6" borderId="0" xfId="11" applyFont="1" applyFill="1" applyAlignment="1">
      <alignment vertical="top"/>
    </xf>
    <xf numFmtId="0" fontId="13" fillId="0" borderId="0" xfId="11" applyFont="1" applyAlignment="1">
      <alignment horizontal="center"/>
    </xf>
    <xf numFmtId="0" fontId="13" fillId="0" borderId="0" xfId="11" applyFont="1"/>
    <xf numFmtId="0" fontId="13" fillId="0" borderId="1" xfId="33" applyFont="1" applyBorder="1"/>
    <xf numFmtId="10" fontId="12" fillId="0" borderId="0" xfId="33" applyNumberFormat="1" applyFont="1" applyAlignment="1">
      <alignment horizontal="center"/>
    </xf>
    <xf numFmtId="0" fontId="13" fillId="0" borderId="0" xfId="33" applyFont="1"/>
    <xf numFmtId="10" fontId="12" fillId="6" borderId="0" xfId="34" applyNumberFormat="1" applyFont="1" applyFill="1" applyBorder="1" applyAlignment="1">
      <alignment horizontal="center"/>
    </xf>
    <xf numFmtId="10" fontId="12" fillId="6" borderId="0" xfId="33" applyNumberFormat="1" applyFont="1" applyFill="1" applyAlignment="1">
      <alignment horizontal="center"/>
    </xf>
    <xf numFmtId="0" fontId="12" fillId="6" borderId="0" xfId="33" applyFont="1" applyFill="1" applyAlignment="1">
      <alignment horizontal="center"/>
    </xf>
    <xf numFmtId="0" fontId="12" fillId="0" borderId="1" xfId="33" applyFont="1" applyBorder="1" applyAlignment="1">
      <alignment horizontal="center"/>
    </xf>
    <xf numFmtId="0" fontId="12" fillId="0" borderId="0" xfId="33" applyFont="1" applyAlignment="1">
      <alignment horizontal="center"/>
    </xf>
    <xf numFmtId="0" fontId="12" fillId="0" borderId="7" xfId="33" applyFont="1" applyBorder="1"/>
    <xf numFmtId="0" fontId="12" fillId="0" borderId="7" xfId="33" applyFont="1" applyBorder="1" applyAlignment="1">
      <alignment horizontal="right"/>
    </xf>
    <xf numFmtId="0" fontId="12" fillId="0" borderId="7" xfId="33" applyFont="1" applyBorder="1" applyAlignment="1">
      <alignment horizontal="center"/>
    </xf>
    <xf numFmtId="0" fontId="12" fillId="6" borderId="0" xfId="33" applyFont="1" applyFill="1"/>
    <xf numFmtId="41" fontId="12" fillId="6" borderId="0" xfId="33" applyNumberFormat="1" applyFont="1" applyFill="1"/>
    <xf numFmtId="41" fontId="12" fillId="0" borderId="0" xfId="33" applyNumberFormat="1" applyFont="1"/>
    <xf numFmtId="41" fontId="12" fillId="8" borderId="0" xfId="33" applyNumberFormat="1" applyFont="1" applyFill="1"/>
    <xf numFmtId="41" fontId="12" fillId="0" borderId="4" xfId="33" applyNumberFormat="1" applyFont="1" applyBorder="1"/>
    <xf numFmtId="0" fontId="12" fillId="0" borderId="1" xfId="33" applyFont="1" applyBorder="1"/>
    <xf numFmtId="41" fontId="12" fillId="0" borderId="1" xfId="33" applyNumberFormat="1" applyFont="1" applyBorder="1"/>
    <xf numFmtId="10" fontId="12" fillId="0" borderId="0" xfId="34" applyNumberFormat="1" applyFont="1" applyBorder="1" applyAlignment="1">
      <alignment horizontal="center"/>
    </xf>
    <xf numFmtId="41" fontId="12" fillId="0" borderId="0" xfId="33" applyNumberFormat="1" applyFont="1" applyAlignment="1">
      <alignment horizontal="center"/>
    </xf>
    <xf numFmtId="0" fontId="13" fillId="0" borderId="0" xfId="33" applyFont="1" applyAlignment="1">
      <alignment horizontal="center"/>
    </xf>
    <xf numFmtId="0" fontId="12" fillId="5" borderId="0" xfId="0" applyFont="1" applyFill="1" applyAlignment="1">
      <alignment horizontal="left" vertical="top" wrapText="1"/>
    </xf>
    <xf numFmtId="0" fontId="12" fillId="5" borderId="0" xfId="0" applyFont="1" applyFill="1" applyAlignment="1">
      <alignment horizontal="left" vertical="top"/>
    </xf>
    <xf numFmtId="0" fontId="12" fillId="2" borderId="0" xfId="0" applyFont="1" applyFill="1" applyAlignment="1">
      <alignment horizontal="left" vertical="top" wrapText="1"/>
    </xf>
    <xf numFmtId="0" fontId="10" fillId="0" borderId="0" xfId="4" applyFont="1" applyAlignment="1">
      <alignment horizontal="right" vertical="top"/>
    </xf>
    <xf numFmtId="0" fontId="12" fillId="0" borderId="0" xfId="0" applyFont="1" applyAlignment="1">
      <alignment horizontal="center" vertical="top"/>
    </xf>
    <xf numFmtId="0" fontId="21" fillId="2" borderId="0" xfId="4" applyFont="1" applyFill="1" applyAlignment="1">
      <alignment horizontal="center" vertical="top"/>
    </xf>
    <xf numFmtId="0" fontId="21" fillId="2" borderId="0" xfId="0" applyFont="1" applyFill="1" applyAlignment="1">
      <alignment horizontal="center" vertical="top"/>
    </xf>
    <xf numFmtId="43" fontId="12" fillId="0" borderId="0" xfId="0" applyNumberFormat="1" applyFont="1" applyAlignment="1">
      <alignment vertical="top"/>
    </xf>
    <xf numFmtId="0" fontId="12" fillId="9" borderId="0" xfId="0" applyFont="1" applyFill="1" applyAlignment="1">
      <alignment horizontal="center" vertical="top"/>
    </xf>
    <xf numFmtId="0" fontId="12" fillId="9" borderId="0" xfId="0" applyFont="1" applyFill="1" applyAlignment="1">
      <alignment horizontal="left" vertical="top"/>
    </xf>
    <xf numFmtId="0" fontId="13" fillId="2" borderId="0" xfId="0" applyFont="1" applyFill="1"/>
    <xf numFmtId="164" fontId="13" fillId="2" borderId="1" xfId="0" applyNumberFormat="1" applyFont="1" applyFill="1" applyBorder="1" applyAlignment="1">
      <alignment horizontal="center" vertical="top"/>
    </xf>
    <xf numFmtId="170" fontId="12" fillId="0" borderId="0" xfId="0" applyNumberFormat="1" applyFont="1" applyAlignment="1">
      <alignment horizontal="right" vertical="center"/>
    </xf>
    <xf numFmtId="0" fontId="12" fillId="9" borderId="0" xfId="0" applyFont="1" applyFill="1" applyAlignment="1">
      <alignment horizontal="center" vertical="center"/>
    </xf>
    <xf numFmtId="164" fontId="12" fillId="2" borderId="0" xfId="0" applyNumberFormat="1" applyFont="1" applyFill="1" applyAlignment="1">
      <alignment horizontal="right" vertical="top"/>
    </xf>
    <xf numFmtId="0" fontId="12" fillId="3" borderId="0" xfId="0" applyFont="1" applyFill="1" applyAlignment="1">
      <alignment vertical="top"/>
    </xf>
    <xf numFmtId="0" fontId="12" fillId="3" borderId="0" xfId="0" applyFont="1" applyFill="1" applyAlignment="1">
      <alignment horizontal="left" vertical="top"/>
    </xf>
    <xf numFmtId="49" fontId="12" fillId="2" borderId="0" xfId="0" applyNumberFormat="1" applyFont="1" applyFill="1" applyAlignment="1">
      <alignment horizontal="center" vertical="top"/>
    </xf>
    <xf numFmtId="49" fontId="13" fillId="2" borderId="0" xfId="0" applyNumberFormat="1" applyFont="1" applyFill="1" applyAlignment="1">
      <alignment horizontal="center" vertical="top"/>
    </xf>
    <xf numFmtId="164" fontId="12" fillId="2" borderId="0" xfId="0" applyNumberFormat="1" applyFont="1" applyFill="1" applyAlignment="1">
      <alignment vertical="top"/>
    </xf>
    <xf numFmtId="164" fontId="12" fillId="2" borderId="0" xfId="0" applyNumberFormat="1" applyFont="1" applyFill="1" applyAlignment="1">
      <alignment horizontal="center" vertical="top"/>
    </xf>
    <xf numFmtId="165" fontId="12" fillId="2" borderId="2" xfId="0" applyNumberFormat="1" applyFont="1" applyFill="1" applyBorder="1" applyAlignment="1">
      <alignment horizontal="center" vertical="top"/>
    </xf>
    <xf numFmtId="174" fontId="12" fillId="0" borderId="0" xfId="2" applyNumberFormat="1" applyFont="1" applyFill="1" applyBorder="1" applyAlignment="1">
      <alignment vertical="top"/>
    </xf>
    <xf numFmtId="44" fontId="12" fillId="2" borderId="0" xfId="2" applyFont="1" applyFill="1" applyBorder="1" applyAlignment="1">
      <alignment vertical="top"/>
    </xf>
    <xf numFmtId="165" fontId="12" fillId="2" borderId="0" xfId="0" applyNumberFormat="1" applyFont="1" applyFill="1" applyAlignment="1">
      <alignment horizontal="center" vertical="top"/>
    </xf>
    <xf numFmtId="174" fontId="12" fillId="2" borderId="0" xfId="2" applyNumberFormat="1" applyFont="1" applyFill="1" applyBorder="1" applyAlignment="1">
      <alignment vertical="top"/>
    </xf>
    <xf numFmtId="166" fontId="12" fillId="2" borderId="0" xfId="0" applyNumberFormat="1" applyFont="1" applyFill="1" applyAlignment="1">
      <alignment vertical="top"/>
    </xf>
    <xf numFmtId="174" fontId="12" fillId="2" borderId="0" xfId="0" applyNumberFormat="1" applyFont="1" applyFill="1" applyAlignment="1">
      <alignment horizontal="left" vertical="top"/>
    </xf>
    <xf numFmtId="43" fontId="12" fillId="2" borderId="0" xfId="2" applyNumberFormat="1" applyFont="1" applyFill="1" applyBorder="1" applyAlignment="1">
      <alignment horizontal="left" vertical="top"/>
    </xf>
    <xf numFmtId="43" fontId="12" fillId="0" borderId="0" xfId="2" applyNumberFormat="1" applyFont="1" applyFill="1" applyBorder="1" applyAlignment="1">
      <alignment horizontal="left" vertical="top"/>
    </xf>
    <xf numFmtId="174" fontId="12" fillId="0" borderId="0" xfId="2" applyNumberFormat="1" applyFont="1" applyFill="1" applyBorder="1" applyAlignment="1">
      <alignment horizontal="left" vertical="top"/>
    </xf>
    <xf numFmtId="43" fontId="12" fillId="0" borderId="1" xfId="2" applyNumberFormat="1" applyFont="1" applyFill="1" applyBorder="1" applyAlignment="1">
      <alignment horizontal="left" vertical="top"/>
    </xf>
    <xf numFmtId="174" fontId="12" fillId="0" borderId="9" xfId="2" applyNumberFormat="1" applyFont="1" applyFill="1" applyBorder="1" applyAlignment="1">
      <alignment horizontal="left" vertical="top"/>
    </xf>
    <xf numFmtId="174" fontId="12" fillId="2" borderId="0" xfId="2" applyNumberFormat="1" applyFont="1" applyFill="1" applyBorder="1" applyAlignment="1">
      <alignment horizontal="left" vertical="top"/>
    </xf>
    <xf numFmtId="170" fontId="12" fillId="0" borderId="0" xfId="2" applyNumberFormat="1" applyFont="1" applyFill="1" applyBorder="1" applyAlignment="1">
      <alignment horizontal="left" vertical="top"/>
    </xf>
    <xf numFmtId="170" fontId="12" fillId="2" borderId="0" xfId="2" applyNumberFormat="1" applyFont="1" applyFill="1" applyBorder="1" applyAlignment="1">
      <alignment horizontal="left" vertical="top"/>
    </xf>
    <xf numFmtId="165" fontId="12" fillId="2" borderId="0" xfId="0" applyNumberFormat="1" applyFont="1" applyFill="1" applyAlignment="1">
      <alignment horizontal="center" vertical="center"/>
    </xf>
    <xf numFmtId="174" fontId="12" fillId="2" borderId="3" xfId="2" applyNumberFormat="1" applyFont="1" applyFill="1" applyBorder="1" applyAlignment="1">
      <alignment vertical="top"/>
    </xf>
    <xf numFmtId="0" fontId="12" fillId="2" borderId="0" xfId="0" applyFont="1" applyFill="1" applyAlignment="1">
      <alignment horizontal="right" vertical="top"/>
    </xf>
    <xf numFmtId="0" fontId="12" fillId="2" borderId="0" xfId="0" applyFont="1" applyFill="1"/>
    <xf numFmtId="164" fontId="13" fillId="2" borderId="0" xfId="0" applyNumberFormat="1" applyFont="1" applyFill="1" applyAlignment="1">
      <alignment horizontal="center" vertical="top"/>
    </xf>
    <xf numFmtId="0" fontId="12" fillId="2" borderId="2" xfId="0" applyFont="1" applyFill="1" applyBorder="1" applyAlignment="1">
      <alignment vertical="top"/>
    </xf>
    <xf numFmtId="170" fontId="12" fillId="4" borderId="0" xfId="0" applyNumberFormat="1" applyFont="1" applyFill="1" applyAlignment="1">
      <alignment horizontal="right" vertical="center"/>
    </xf>
    <xf numFmtId="170" fontId="12" fillId="5" borderId="0" xfId="0" applyNumberFormat="1" applyFont="1" applyFill="1" applyAlignment="1">
      <alignment horizontal="right" vertical="center"/>
    </xf>
    <xf numFmtId="170" fontId="12" fillId="2" borderId="0" xfId="2" applyNumberFormat="1" applyFont="1" applyFill="1" applyBorder="1" applyAlignment="1">
      <alignment horizontal="right" vertical="center"/>
    </xf>
    <xf numFmtId="170" fontId="12" fillId="5" borderId="0" xfId="0" applyNumberFormat="1" applyFont="1" applyFill="1" applyAlignment="1">
      <alignment horizontal="center" vertical="top"/>
    </xf>
    <xf numFmtId="170" fontId="12" fillId="5" borderId="1" xfId="0" applyNumberFormat="1" applyFont="1" applyFill="1" applyBorder="1" applyAlignment="1">
      <alignment horizontal="right" vertical="center"/>
    </xf>
    <xf numFmtId="170" fontId="12" fillId="5" borderId="9" xfId="0" applyNumberFormat="1" applyFont="1" applyFill="1" applyBorder="1" applyAlignment="1">
      <alignment horizontal="right" vertical="center"/>
    </xf>
    <xf numFmtId="170" fontId="12" fillId="2" borderId="9" xfId="2" applyNumberFormat="1" applyFont="1" applyFill="1" applyBorder="1" applyAlignment="1">
      <alignment horizontal="right" vertical="center"/>
    </xf>
    <xf numFmtId="0" fontId="12" fillId="5" borderId="0" xfId="0" applyFont="1" applyFill="1" applyAlignment="1">
      <alignment horizontal="right" vertical="center"/>
    </xf>
    <xf numFmtId="170" fontId="12" fillId="5" borderId="0" xfId="0" applyNumberFormat="1" applyFont="1" applyFill="1" applyAlignment="1">
      <alignment vertical="top"/>
    </xf>
    <xf numFmtId="0" fontId="12" fillId="7" borderId="0" xfId="0" applyFont="1" applyFill="1" applyAlignment="1">
      <alignment horizontal="right" vertical="top"/>
    </xf>
    <xf numFmtId="170" fontId="12" fillId="5" borderId="0" xfId="0" applyNumberFormat="1" applyFont="1" applyFill="1" applyAlignment="1">
      <alignment horizontal="center" vertical="center"/>
    </xf>
    <xf numFmtId="170" fontId="12" fillId="2" borderId="0" xfId="2" applyNumberFormat="1" applyFont="1" applyFill="1" applyBorder="1" applyAlignment="1">
      <alignment horizontal="right" vertical="top" indent="1"/>
    </xf>
    <xf numFmtId="170" fontId="12" fillId="5" borderId="0" xfId="0" applyNumberFormat="1" applyFont="1" applyFill="1" applyAlignment="1">
      <alignment horizontal="right" vertical="top" indent="1"/>
    </xf>
    <xf numFmtId="170" fontId="12" fillId="0" borderId="9" xfId="0" applyNumberFormat="1" applyFont="1" applyBorder="1" applyAlignment="1">
      <alignment horizontal="right" vertical="top" indent="1"/>
    </xf>
    <xf numFmtId="170" fontId="12" fillId="2" borderId="9" xfId="2" applyNumberFormat="1" applyFont="1" applyFill="1" applyBorder="1" applyAlignment="1">
      <alignment horizontal="right" vertical="top" indent="1"/>
    </xf>
    <xf numFmtId="43" fontId="12" fillId="2" borderId="0" xfId="2" applyNumberFormat="1" applyFont="1" applyFill="1" applyBorder="1" applyAlignment="1">
      <alignment horizontal="right" vertical="top" indent="1"/>
    </xf>
    <xf numFmtId="170" fontId="12" fillId="5" borderId="9" xfId="0" applyNumberFormat="1" applyFont="1" applyFill="1" applyBorder="1" applyAlignment="1">
      <alignment horizontal="right" vertical="top" indent="1"/>
    </xf>
    <xf numFmtId="170" fontId="12" fillId="5" borderId="1" xfId="0" applyNumberFormat="1" applyFont="1" applyFill="1" applyBorder="1" applyAlignment="1">
      <alignment vertical="top"/>
    </xf>
    <xf numFmtId="170" fontId="12" fillId="5" borderId="1" xfId="0" applyNumberFormat="1" applyFont="1" applyFill="1" applyBorder="1" applyAlignment="1">
      <alignment horizontal="right" vertical="top" indent="1"/>
    </xf>
    <xf numFmtId="170" fontId="12" fillId="5" borderId="4" xfId="0" applyNumberFormat="1" applyFont="1" applyFill="1" applyBorder="1" applyAlignment="1">
      <alignment horizontal="right" vertical="top" indent="1"/>
    </xf>
    <xf numFmtId="170" fontId="12" fillId="2" borderId="4" xfId="2" applyNumberFormat="1" applyFont="1" applyFill="1" applyBorder="1" applyAlignment="1">
      <alignment horizontal="right" vertical="top" indent="1"/>
    </xf>
    <xf numFmtId="170" fontId="12" fillId="2" borderId="0" xfId="0" applyNumberFormat="1" applyFont="1" applyFill="1" applyAlignment="1">
      <alignment horizontal="left" vertical="top"/>
    </xf>
    <xf numFmtId="0" fontId="12" fillId="5" borderId="0" xfId="0" applyFont="1" applyFill="1" applyAlignment="1">
      <alignment horizontal="right" vertical="top"/>
    </xf>
    <xf numFmtId="49" fontId="12" fillId="5" borderId="0" xfId="0" applyNumberFormat="1" applyFont="1" applyFill="1" applyAlignment="1">
      <alignment horizontal="center" vertical="top"/>
    </xf>
    <xf numFmtId="164" fontId="13" fillId="5" borderId="1" xfId="0" applyNumberFormat="1" applyFont="1" applyFill="1" applyBorder="1" applyAlignment="1">
      <alignment horizontal="center" vertical="top"/>
    </xf>
    <xf numFmtId="164" fontId="13" fillId="5" borderId="0" xfId="0" applyNumberFormat="1" applyFont="1" applyFill="1" applyAlignment="1">
      <alignment horizontal="center" vertical="top"/>
    </xf>
    <xf numFmtId="164" fontId="12" fillId="5" borderId="0" xfId="0" applyNumberFormat="1" applyFont="1" applyFill="1" applyAlignment="1">
      <alignment vertical="top"/>
    </xf>
    <xf numFmtId="164" fontId="13" fillId="2" borderId="0" xfId="0" applyNumberFormat="1" applyFont="1" applyFill="1" applyAlignment="1">
      <alignment vertical="top"/>
    </xf>
    <xf numFmtId="164" fontId="12" fillId="5" borderId="0" xfId="0" applyNumberFormat="1" applyFont="1" applyFill="1" applyAlignment="1">
      <alignment horizontal="center" vertical="top"/>
    </xf>
    <xf numFmtId="170" fontId="12" fillId="4" borderId="0" xfId="0" applyNumberFormat="1" applyFont="1" applyFill="1" applyAlignment="1">
      <alignment vertical="top"/>
    </xf>
    <xf numFmtId="43" fontId="12" fillId="5" borderId="0" xfId="0" applyNumberFormat="1" applyFont="1" applyFill="1" applyAlignment="1">
      <alignment vertical="top"/>
    </xf>
    <xf numFmtId="165" fontId="12" fillId="0" borderId="0" xfId="0" applyNumberFormat="1" applyFont="1" applyAlignment="1">
      <alignment horizontal="center" vertical="top"/>
    </xf>
    <xf numFmtId="43" fontId="12" fillId="2" borderId="0" xfId="0" applyNumberFormat="1" applyFont="1" applyFill="1" applyAlignment="1">
      <alignment vertical="top"/>
    </xf>
    <xf numFmtId="43" fontId="12" fillId="4" borderId="0" xfId="0" applyNumberFormat="1" applyFont="1" applyFill="1" applyAlignment="1">
      <alignment vertical="top"/>
    </xf>
    <xf numFmtId="170" fontId="12" fillId="5" borderId="9" xfId="0" applyNumberFormat="1" applyFont="1" applyFill="1" applyBorder="1" applyAlignment="1">
      <alignment vertical="top"/>
    </xf>
    <xf numFmtId="170" fontId="12" fillId="4" borderId="1" xfId="0" applyNumberFormat="1" applyFont="1" applyFill="1" applyBorder="1" applyAlignment="1">
      <alignment vertical="top"/>
    </xf>
    <xf numFmtId="0" fontId="12" fillId="2" borderId="0" xfId="0" applyFont="1" applyFill="1" applyAlignment="1">
      <alignment horizontal="left" vertical="top" indent="2"/>
    </xf>
    <xf numFmtId="0" fontId="12" fillId="2" borderId="0" xfId="0" applyFont="1" applyFill="1" applyAlignment="1">
      <alignment horizontal="left" vertical="top" wrapText="1" indent="2"/>
    </xf>
    <xf numFmtId="167" fontId="12" fillId="5" borderId="0" xfId="2" applyNumberFormat="1" applyFont="1" applyFill="1" applyBorder="1" applyAlignment="1">
      <alignment horizontal="right" vertical="top"/>
    </xf>
    <xf numFmtId="170" fontId="12" fillId="5" borderId="0" xfId="0" applyNumberFormat="1" applyFont="1" applyFill="1" applyAlignment="1">
      <alignment vertical="center"/>
    </xf>
    <xf numFmtId="10" fontId="12" fillId="0" borderId="0" xfId="0" applyNumberFormat="1" applyFont="1" applyAlignment="1">
      <alignment vertical="top"/>
    </xf>
    <xf numFmtId="0" fontId="23" fillId="5" borderId="0" xfId="0" applyFont="1" applyFill="1" applyAlignment="1">
      <alignment vertical="top"/>
    </xf>
    <xf numFmtId="10" fontId="12" fillId="2" borderId="0" xfId="3" applyNumberFormat="1" applyFont="1" applyFill="1" applyBorder="1" applyAlignment="1">
      <alignment vertical="top"/>
    </xf>
    <xf numFmtId="167" fontId="12" fillId="5" borderId="0" xfId="1" applyNumberFormat="1" applyFont="1" applyFill="1" applyBorder="1" applyAlignment="1">
      <alignment vertical="top"/>
    </xf>
    <xf numFmtId="170" fontId="12" fillId="5" borderId="0" xfId="1" applyNumberFormat="1" applyFont="1" applyFill="1" applyBorder="1" applyAlignment="1">
      <alignment vertical="top"/>
    </xf>
    <xf numFmtId="170" fontId="12" fillId="3" borderId="0" xfId="1" applyNumberFormat="1" applyFont="1" applyFill="1" applyBorder="1" applyAlignment="1">
      <alignment horizontal="left" vertical="top"/>
    </xf>
    <xf numFmtId="170" fontId="12" fillId="2" borderId="4" xfId="0" applyNumberFormat="1" applyFont="1" applyFill="1" applyBorder="1" applyAlignment="1">
      <alignment vertical="top"/>
    </xf>
    <xf numFmtId="170" fontId="12" fillId="3" borderId="0" xfId="0" applyNumberFormat="1" applyFont="1" applyFill="1" applyAlignment="1">
      <alignment vertical="top"/>
    </xf>
    <xf numFmtId="170" fontId="12" fillId="3" borderId="0" xfId="1" applyNumberFormat="1" applyFont="1" applyFill="1" applyBorder="1" applyAlignment="1">
      <alignment vertical="top"/>
    </xf>
    <xf numFmtId="0" fontId="12" fillId="7" borderId="1" xfId="0" applyFont="1" applyFill="1" applyBorder="1" applyAlignment="1">
      <alignment vertical="top"/>
    </xf>
    <xf numFmtId="167" fontId="12" fillId="0" borderId="0" xfId="2" applyNumberFormat="1" applyFont="1" applyFill="1" applyBorder="1" applyAlignment="1">
      <alignment vertical="top"/>
    </xf>
    <xf numFmtId="0" fontId="12" fillId="5" borderId="1" xfId="0" applyFont="1" applyFill="1" applyBorder="1" applyAlignment="1">
      <alignment vertical="center"/>
    </xf>
    <xf numFmtId="0" fontId="12" fillId="0" borderId="1" xfId="0" applyFont="1" applyBorder="1" applyAlignment="1">
      <alignment horizontal="center" vertical="top"/>
    </xf>
    <xf numFmtId="167" fontId="12" fillId="5" borderId="9" xfId="2" applyNumberFormat="1" applyFont="1" applyFill="1" applyBorder="1" applyAlignment="1">
      <alignment vertical="top"/>
    </xf>
    <xf numFmtId="167" fontId="12" fillId="7" borderId="0" xfId="2" applyNumberFormat="1" applyFont="1" applyFill="1" applyBorder="1" applyAlignment="1">
      <alignment horizontal="center" vertical="top"/>
    </xf>
    <xf numFmtId="0" fontId="12" fillId="5" borderId="1" xfId="0" applyFont="1" applyFill="1" applyBorder="1" applyAlignment="1">
      <alignment horizontal="center" vertical="top"/>
    </xf>
    <xf numFmtId="10" fontId="12" fillId="5" borderId="0" xfId="0" applyNumberFormat="1" applyFont="1" applyFill="1" applyAlignment="1">
      <alignment vertical="top"/>
    </xf>
    <xf numFmtId="10" fontId="12" fillId="5" borderId="0" xfId="3" applyNumberFormat="1" applyFont="1" applyFill="1" applyBorder="1" applyAlignment="1">
      <alignment vertical="top"/>
    </xf>
    <xf numFmtId="10" fontId="12" fillId="5" borderId="0" xfId="0" applyNumberFormat="1" applyFont="1" applyFill="1" applyAlignment="1">
      <alignment horizontal="right" vertical="top"/>
    </xf>
    <xf numFmtId="43" fontId="12" fillId="5" borderId="1" xfId="0" applyNumberFormat="1" applyFont="1" applyFill="1" applyBorder="1" applyAlignment="1">
      <alignment vertical="top"/>
    </xf>
    <xf numFmtId="10" fontId="12" fillId="5" borderId="1" xfId="0" applyNumberFormat="1" applyFont="1" applyFill="1" applyBorder="1" applyAlignment="1">
      <alignment vertical="top"/>
    </xf>
    <xf numFmtId="10" fontId="12" fillId="5" borderId="5" xfId="0" applyNumberFormat="1" applyFont="1" applyFill="1" applyBorder="1" applyAlignment="1">
      <alignment horizontal="right" vertical="top"/>
    </xf>
    <xf numFmtId="10" fontId="12" fillId="5" borderId="2" xfId="0" applyNumberFormat="1" applyFont="1" applyFill="1" applyBorder="1" applyAlignment="1">
      <alignment horizontal="right" vertical="top"/>
    </xf>
    <xf numFmtId="10" fontId="12" fillId="5" borderId="0" xfId="0" applyNumberFormat="1" applyFont="1" applyFill="1" applyAlignment="1">
      <alignment horizontal="right" vertical="center"/>
    </xf>
    <xf numFmtId="0" fontId="12" fillId="5" borderId="0" xfId="0" quotePrefix="1" applyFont="1" applyFill="1" applyAlignment="1">
      <alignment horizontal="center" vertical="center"/>
    </xf>
    <xf numFmtId="0" fontId="13" fillId="3" borderId="0" xfId="0" applyFont="1" applyFill="1" applyAlignment="1">
      <alignment vertical="top"/>
    </xf>
    <xf numFmtId="0" fontId="13" fillId="3" borderId="0" xfId="0" applyFont="1" applyFill="1" applyAlignment="1">
      <alignment horizontal="left" vertical="top"/>
    </xf>
    <xf numFmtId="165" fontId="13" fillId="2" borderId="0" xfId="0" applyNumberFormat="1" applyFont="1" applyFill="1" applyAlignment="1">
      <alignment horizontal="center" vertical="center"/>
    </xf>
    <xf numFmtId="0" fontId="13" fillId="7" borderId="0" xfId="0" applyFont="1" applyFill="1" applyAlignment="1">
      <alignment vertical="top"/>
    </xf>
    <xf numFmtId="0" fontId="13" fillId="2" borderId="0" xfId="0" applyFont="1" applyFill="1" applyAlignment="1">
      <alignment vertical="top"/>
    </xf>
    <xf numFmtId="0" fontId="13" fillId="5" borderId="0" xfId="0" applyFont="1" applyFill="1" applyAlignment="1">
      <alignment vertical="center"/>
    </xf>
    <xf numFmtId="0" fontId="13" fillId="5" borderId="0" xfId="0" applyFont="1" applyFill="1" applyAlignment="1">
      <alignment vertical="top"/>
    </xf>
    <xf numFmtId="165" fontId="12" fillId="2" borderId="0" xfId="0" applyNumberFormat="1" applyFont="1" applyFill="1" applyAlignment="1">
      <alignment horizontal="left" vertical="center"/>
    </xf>
    <xf numFmtId="0" fontId="12" fillId="0" borderId="0" xfId="0" applyFont="1" applyAlignment="1">
      <alignment horizontal="right" vertical="top"/>
    </xf>
    <xf numFmtId="0" fontId="12" fillId="5" borderId="0" xfId="0" applyFont="1" applyFill="1" applyAlignment="1">
      <alignment horizontal="center" vertical="top" wrapText="1"/>
    </xf>
    <xf numFmtId="10" fontId="12" fillId="6" borderId="0" xfId="3" applyNumberFormat="1" applyFont="1" applyFill="1" applyBorder="1" applyAlignment="1">
      <alignment vertical="top"/>
    </xf>
    <xf numFmtId="168" fontId="12" fillId="7" borderId="0" xfId="3" applyNumberFormat="1" applyFont="1" applyFill="1" applyBorder="1" applyAlignment="1">
      <alignment vertical="top"/>
    </xf>
    <xf numFmtId="49" fontId="12" fillId="2" borderId="0" xfId="0" applyNumberFormat="1" applyFont="1" applyFill="1" applyAlignment="1">
      <alignment horizontal="center"/>
    </xf>
    <xf numFmtId="49" fontId="13" fillId="2" borderId="0" xfId="0" applyNumberFormat="1" applyFont="1" applyFill="1" applyAlignment="1">
      <alignment horizontal="center" vertical="center"/>
    </xf>
    <xf numFmtId="49" fontId="13" fillId="2" borderId="0" xfId="0" applyNumberFormat="1" applyFont="1" applyFill="1" applyAlignment="1">
      <alignment horizontal="center"/>
    </xf>
    <xf numFmtId="49" fontId="12" fillId="4" borderId="0" xfId="0" applyNumberFormat="1" applyFont="1" applyFill="1" applyAlignment="1">
      <alignment horizontal="center" vertical="top"/>
    </xf>
    <xf numFmtId="49" fontId="12" fillId="2" borderId="8" xfId="0" applyNumberFormat="1" applyFont="1" applyFill="1" applyBorder="1" applyAlignment="1">
      <alignment horizontal="center" vertical="top"/>
    </xf>
    <xf numFmtId="49" fontId="12" fillId="2" borderId="6" xfId="0" applyNumberFormat="1" applyFont="1" applyFill="1" applyBorder="1" applyAlignment="1">
      <alignment horizontal="center" vertical="top"/>
    </xf>
    <xf numFmtId="0" fontId="12" fillId="2" borderId="0" xfId="0" applyFont="1" applyFill="1" applyAlignment="1">
      <alignment horizontal="center"/>
    </xf>
    <xf numFmtId="49" fontId="12" fillId="2" borderId="8" xfId="0" applyNumberFormat="1" applyFont="1" applyFill="1" applyBorder="1" applyAlignment="1">
      <alignment horizontal="center" wrapText="1"/>
    </xf>
    <xf numFmtId="0" fontId="12" fillId="2" borderId="0" xfId="0" applyFont="1" applyFill="1" applyAlignment="1">
      <alignment horizontal="left"/>
    </xf>
    <xf numFmtId="0" fontId="12" fillId="2" borderId="0" xfId="0" applyFont="1" applyFill="1" applyAlignment="1">
      <alignment horizontal="center" wrapText="1"/>
    </xf>
    <xf numFmtId="170" fontId="12" fillId="5" borderId="0" xfId="2" applyNumberFormat="1" applyFont="1" applyFill="1" applyBorder="1" applyAlignment="1">
      <alignment horizontal="center" vertical="top"/>
    </xf>
    <xf numFmtId="0" fontId="13" fillId="2" borderId="0" xfId="0" applyFont="1" applyFill="1" applyAlignment="1">
      <alignment horizontal="left" vertical="top"/>
    </xf>
    <xf numFmtId="0" fontId="12" fillId="2" borderId="1" xfId="0" applyFont="1" applyFill="1" applyBorder="1" applyAlignment="1">
      <alignment horizontal="center" wrapText="1"/>
    </xf>
    <xf numFmtId="0" fontId="13" fillId="2" borderId="0" xfId="0" applyFont="1" applyFill="1" applyAlignment="1">
      <alignment horizontal="center" wrapText="1"/>
    </xf>
    <xf numFmtId="0" fontId="13" fillId="2" borderId="0" xfId="0" quotePrefix="1" applyFont="1" applyFill="1" applyAlignment="1">
      <alignment horizontal="center" vertical="top"/>
    </xf>
    <xf numFmtId="0" fontId="12" fillId="0" borderId="0" xfId="0" applyFont="1" applyAlignment="1">
      <alignment horizontal="center" wrapText="1"/>
    </xf>
    <xf numFmtId="0" fontId="12" fillId="6" borderId="0" xfId="0" applyFont="1" applyFill="1" applyAlignment="1">
      <alignment horizontal="right" vertical="top"/>
    </xf>
    <xf numFmtId="170" fontId="12" fillId="4" borderId="0" xfId="2" applyNumberFormat="1" applyFont="1" applyFill="1" applyBorder="1" applyAlignment="1">
      <alignment horizontal="center" vertical="top"/>
    </xf>
    <xf numFmtId="0" fontId="12" fillId="2" borderId="0" xfId="0" applyFont="1" applyFill="1" applyAlignment="1">
      <alignment horizontal="right" vertical="top" wrapText="1"/>
    </xf>
    <xf numFmtId="170" fontId="12" fillId="5" borderId="4" xfId="2" applyNumberFormat="1" applyFont="1" applyFill="1" applyBorder="1" applyAlignment="1">
      <alignment horizontal="center"/>
    </xf>
    <xf numFmtId="0" fontId="25" fillId="2" borderId="0" xfId="0" applyFont="1" applyFill="1" applyAlignment="1">
      <alignment vertical="top"/>
    </xf>
    <xf numFmtId="43" fontId="12" fillId="4" borderId="0" xfId="2" applyNumberFormat="1" applyFont="1" applyFill="1" applyBorder="1" applyAlignment="1">
      <alignment horizontal="center" vertical="top"/>
    </xf>
    <xf numFmtId="43" fontId="12" fillId="5" borderId="0" xfId="2" applyNumberFormat="1" applyFont="1" applyFill="1" applyBorder="1" applyAlignment="1">
      <alignment horizontal="center" vertical="top"/>
    </xf>
    <xf numFmtId="0" fontId="25" fillId="2" borderId="0" xfId="0" applyFont="1" applyFill="1" applyAlignment="1">
      <alignment horizontal="center" vertical="top"/>
    </xf>
    <xf numFmtId="0" fontId="12" fillId="7" borderId="0" xfId="0" applyFont="1" applyFill="1" applyAlignment="1">
      <alignment horizontal="right" vertical="top" wrapText="1"/>
    </xf>
    <xf numFmtId="0" fontId="25" fillId="9" borderId="0" xfId="0" applyFont="1" applyFill="1" applyAlignment="1">
      <alignment horizontal="left" vertical="top"/>
    </xf>
    <xf numFmtId="0" fontId="25" fillId="2" borderId="0" xfId="0" applyFont="1" applyFill="1" applyAlignment="1">
      <alignment horizontal="left" vertical="top"/>
    </xf>
    <xf numFmtId="0" fontId="12" fillId="2" borderId="0" xfId="0" quotePrefix="1" applyFont="1" applyFill="1" applyAlignment="1">
      <alignment horizontal="center"/>
    </xf>
    <xf numFmtId="0" fontId="12" fillId="2" borderId="1" xfId="0" applyFont="1" applyFill="1" applyBorder="1" applyAlignment="1">
      <alignment horizontal="left"/>
    </xf>
    <xf numFmtId="0" fontId="12" fillId="2" borderId="1" xfId="0" applyFont="1" applyFill="1" applyBorder="1" applyAlignment="1">
      <alignment horizontal="center"/>
    </xf>
    <xf numFmtId="0" fontId="12" fillId="4" borderId="0" xfId="0" applyFont="1" applyFill="1" applyAlignment="1">
      <alignment horizontal="left" vertical="top"/>
    </xf>
    <xf numFmtId="169" fontId="12" fillId="4" borderId="9" xfId="0" applyNumberFormat="1" applyFont="1" applyFill="1" applyBorder="1" applyAlignment="1">
      <alignment horizontal="right" vertical="top" indent="2"/>
    </xf>
    <xf numFmtId="0" fontId="12" fillId="4" borderId="1" xfId="0" applyFont="1" applyFill="1" applyBorder="1" applyAlignment="1">
      <alignment horizontal="left" vertical="top"/>
    </xf>
    <xf numFmtId="169" fontId="12" fillId="4" borderId="0" xfId="0" applyNumberFormat="1" applyFont="1" applyFill="1" applyAlignment="1">
      <alignment horizontal="right" vertical="top" indent="2"/>
    </xf>
    <xf numFmtId="0" fontId="12" fillId="2" borderId="9" xfId="0" applyFont="1" applyFill="1" applyBorder="1" applyAlignment="1">
      <alignment horizontal="left" vertical="top"/>
    </xf>
    <xf numFmtId="43" fontId="12" fillId="5" borderId="9" xfId="2" applyNumberFormat="1" applyFont="1" applyFill="1" applyBorder="1" applyAlignment="1">
      <alignment horizontal="center" vertical="top"/>
    </xf>
    <xf numFmtId="170" fontId="12" fillId="4" borderId="9" xfId="2" applyNumberFormat="1" applyFont="1" applyFill="1" applyBorder="1" applyAlignment="1">
      <alignment horizontal="center" vertical="top"/>
    </xf>
    <xf numFmtId="170" fontId="12" fillId="0" borderId="0" xfId="2" applyNumberFormat="1" applyFont="1" applyFill="1" applyBorder="1" applyAlignment="1">
      <alignment horizontal="center" vertical="top"/>
    </xf>
    <xf numFmtId="170" fontId="12" fillId="5" borderId="9" xfId="2" applyNumberFormat="1" applyFont="1" applyFill="1" applyBorder="1" applyAlignment="1">
      <alignment horizontal="center" vertical="top"/>
    </xf>
    <xf numFmtId="0" fontId="12" fillId="2" borderId="10" xfId="0" applyFont="1" applyFill="1" applyBorder="1" applyAlignment="1">
      <alignment horizontal="center" vertical="top"/>
    </xf>
    <xf numFmtId="9" fontId="12" fillId="4" borderId="0" xfId="3" applyFont="1" applyFill="1" applyBorder="1" applyAlignment="1">
      <alignment horizontal="right" vertical="top" indent="1"/>
    </xf>
    <xf numFmtId="10" fontId="12" fillId="6" borderId="0" xfId="3" applyNumberFormat="1" applyFont="1" applyFill="1" applyBorder="1" applyAlignment="1">
      <alignment horizontal="right" vertical="top" indent="1"/>
    </xf>
    <xf numFmtId="10" fontId="12" fillId="2" borderId="0" xfId="3" applyNumberFormat="1" applyFont="1" applyFill="1" applyBorder="1" applyAlignment="1">
      <alignment horizontal="right" vertical="top" indent="1"/>
    </xf>
    <xf numFmtId="0" fontId="12" fillId="2" borderId="0" xfId="0" quotePrefix="1" applyFont="1" applyFill="1" applyAlignment="1">
      <alignment horizontal="left" vertical="top"/>
    </xf>
    <xf numFmtId="9" fontId="12" fillId="6" borderId="0" xfId="3" applyFont="1" applyFill="1" applyBorder="1" applyAlignment="1">
      <alignment horizontal="right" vertical="top" indent="1"/>
    </xf>
    <xf numFmtId="9" fontId="12" fillId="4" borderId="1" xfId="3" applyFont="1" applyFill="1" applyBorder="1" applyAlignment="1">
      <alignment horizontal="right" vertical="top" indent="1"/>
    </xf>
    <xf numFmtId="10" fontId="12" fillId="2" borderId="1" xfId="0" applyNumberFormat="1" applyFont="1" applyFill="1" applyBorder="1" applyAlignment="1">
      <alignment horizontal="right" vertical="top" indent="1"/>
    </xf>
    <xf numFmtId="0" fontId="12" fillId="5" borderId="0" xfId="0" applyFont="1" applyFill="1" applyAlignment="1">
      <alignment horizontal="center" wrapText="1"/>
    </xf>
    <xf numFmtId="0" fontId="12" fillId="2" borderId="11" xfId="0" applyFont="1" applyFill="1" applyBorder="1" applyAlignment="1">
      <alignment horizontal="left" vertical="top"/>
    </xf>
    <xf numFmtId="174" fontId="12" fillId="2" borderId="13" xfId="0" applyNumberFormat="1" applyFont="1" applyFill="1" applyBorder="1" applyAlignment="1">
      <alignment horizontal="center" vertical="top"/>
    </xf>
    <xf numFmtId="0" fontId="12" fillId="2" borderId="1" xfId="0" applyFont="1" applyFill="1" applyBorder="1" applyAlignment="1">
      <alignment horizontal="left" vertical="top"/>
    </xf>
    <xf numFmtId="0" fontId="13" fillId="2" borderId="0" xfId="0" applyFont="1" applyFill="1" applyAlignment="1">
      <alignment horizontal="left" wrapText="1"/>
    </xf>
    <xf numFmtId="0" fontId="13" fillId="2" borderId="9" xfId="0" applyFont="1" applyFill="1" applyBorder="1" applyAlignment="1">
      <alignment horizontal="center" wrapText="1"/>
    </xf>
    <xf numFmtId="171" fontId="12" fillId="0" borderId="0" xfId="1" applyNumberFormat="1" applyFont="1" applyFill="1" applyBorder="1" applyAlignment="1">
      <alignment horizontal="right" vertical="top" indent="1"/>
    </xf>
    <xf numFmtId="0" fontId="26" fillId="2" borderId="0" xfId="0" applyFont="1" applyFill="1" applyAlignment="1">
      <alignment horizontal="center" vertical="top"/>
    </xf>
    <xf numFmtId="170" fontId="12" fillId="5" borderId="0" xfId="2" applyNumberFormat="1" applyFont="1" applyFill="1" applyBorder="1" applyAlignment="1">
      <alignment horizontal="right" vertical="top"/>
    </xf>
    <xf numFmtId="171" fontId="12" fillId="7" borderId="0" xfId="3" applyNumberFormat="1" applyFont="1" applyFill="1" applyBorder="1" applyAlignment="1">
      <alignment horizontal="right" vertical="top"/>
    </xf>
    <xf numFmtId="170" fontId="12" fillId="5" borderId="1" xfId="2" applyNumberFormat="1" applyFont="1" applyFill="1" applyBorder="1" applyAlignment="1">
      <alignment horizontal="right" vertical="top"/>
    </xf>
    <xf numFmtId="43" fontId="12" fillId="7" borderId="0" xfId="1" applyFont="1" applyFill="1" applyBorder="1" applyAlignment="1">
      <alignment horizontal="right" vertical="top"/>
    </xf>
    <xf numFmtId="170" fontId="12" fillId="2" borderId="0" xfId="0" applyNumberFormat="1" applyFont="1" applyFill="1" applyAlignment="1">
      <alignment horizontal="right" vertical="top"/>
    </xf>
    <xf numFmtId="170" fontId="13" fillId="5" borderId="0" xfId="2" applyNumberFormat="1" applyFont="1" applyFill="1" applyBorder="1" applyAlignment="1">
      <alignment horizontal="right" vertical="top"/>
    </xf>
    <xf numFmtId="43" fontId="12" fillId="5" borderId="0" xfId="2" applyNumberFormat="1" applyFont="1" applyFill="1" applyBorder="1" applyAlignment="1">
      <alignment horizontal="right" vertical="top"/>
    </xf>
    <xf numFmtId="0" fontId="26" fillId="2" borderId="0" xfId="0" applyFont="1" applyFill="1" applyAlignment="1">
      <alignment horizontal="left" vertical="top"/>
    </xf>
    <xf numFmtId="170" fontId="12" fillId="5" borderId="9" xfId="2" applyNumberFormat="1" applyFont="1" applyFill="1" applyBorder="1" applyAlignment="1">
      <alignment horizontal="right" vertical="top"/>
    </xf>
    <xf numFmtId="170" fontId="13" fillId="5" borderId="0" xfId="2" applyNumberFormat="1" applyFont="1" applyFill="1" applyBorder="1" applyAlignment="1">
      <alignment horizontal="center" vertical="top"/>
    </xf>
    <xf numFmtId="172" fontId="12" fillId="0" borderId="0" xfId="3" applyNumberFormat="1" applyFont="1" applyFill="1" applyBorder="1" applyAlignment="1">
      <alignment vertical="top"/>
    </xf>
    <xf numFmtId="10" fontId="12" fillId="0" borderId="0" xfId="3" applyNumberFormat="1" applyFont="1" applyFill="1" applyBorder="1" applyAlignment="1">
      <alignment vertical="top"/>
    </xf>
    <xf numFmtId="0" fontId="25" fillId="2" borderId="0" xfId="0" applyFont="1" applyFill="1" applyAlignment="1">
      <alignment horizontal="center" vertical="top" wrapText="1"/>
    </xf>
    <xf numFmtId="0" fontId="25" fillId="2" borderId="0" xfId="0" applyFont="1" applyFill="1" applyAlignment="1">
      <alignment horizontal="left" vertical="top" wrapText="1"/>
    </xf>
    <xf numFmtId="43" fontId="12" fillId="4" borderId="0" xfId="2" applyNumberFormat="1" applyFont="1" applyFill="1" applyBorder="1" applyAlignment="1">
      <alignment horizontal="left" vertical="top" indent="2"/>
    </xf>
    <xf numFmtId="43" fontId="12" fillId="4" borderId="0" xfId="2" applyNumberFormat="1" applyFont="1" applyFill="1" applyBorder="1" applyAlignment="1">
      <alignment horizontal="left" vertical="top"/>
    </xf>
    <xf numFmtId="0" fontId="12" fillId="6" borderId="0" xfId="0" applyFont="1" applyFill="1" applyAlignment="1">
      <alignment horizontal="left" vertical="top"/>
    </xf>
    <xf numFmtId="169" fontId="12" fillId="2" borderId="1" xfId="0" applyNumberFormat="1" applyFont="1" applyFill="1" applyBorder="1" applyAlignment="1">
      <alignment horizontal="center" vertical="top"/>
    </xf>
    <xf numFmtId="169" fontId="12" fillId="2" borderId="0" xfId="0" applyNumberFormat="1" applyFont="1" applyFill="1" applyAlignment="1">
      <alignment horizontal="center" vertical="top"/>
    </xf>
    <xf numFmtId="10" fontId="12" fillId="4" borderId="0" xfId="3" applyNumberFormat="1" applyFont="1" applyFill="1" applyBorder="1" applyAlignment="1">
      <alignment horizontal="center" vertical="top"/>
    </xf>
    <xf numFmtId="0" fontId="12" fillId="4" borderId="1" xfId="0" applyFont="1" applyFill="1" applyBorder="1" applyAlignment="1">
      <alignment horizontal="center" vertical="top"/>
    </xf>
    <xf numFmtId="0" fontId="12" fillId="2" borderId="2" xfId="0" applyFont="1" applyFill="1" applyBorder="1" applyAlignment="1">
      <alignment horizontal="left" vertical="top"/>
    </xf>
    <xf numFmtId="0" fontId="12" fillId="0" borderId="2" xfId="0" applyFont="1" applyBorder="1" applyAlignment="1">
      <alignment horizontal="center" vertical="top"/>
    </xf>
    <xf numFmtId="0" fontId="12" fillId="2" borderId="2" xfId="0" applyFont="1" applyFill="1" applyBorder="1" applyAlignment="1">
      <alignment horizontal="center" vertical="top"/>
    </xf>
    <xf numFmtId="43" fontId="12" fillId="2" borderId="0" xfId="2" applyNumberFormat="1" applyFont="1" applyFill="1" applyBorder="1" applyAlignment="1">
      <alignment horizontal="center" vertical="top"/>
    </xf>
    <xf numFmtId="43" fontId="12" fillId="4" borderId="1" xfId="2" applyNumberFormat="1" applyFont="1" applyFill="1" applyBorder="1" applyAlignment="1">
      <alignment horizontal="center" vertical="top"/>
    </xf>
    <xf numFmtId="43" fontId="12" fillId="2" borderId="1" xfId="2" applyNumberFormat="1" applyFont="1" applyFill="1" applyBorder="1" applyAlignment="1">
      <alignment horizontal="center" vertical="top"/>
    </xf>
    <xf numFmtId="43" fontId="12" fillId="7" borderId="0" xfId="0" applyNumberFormat="1" applyFont="1" applyFill="1" applyAlignment="1">
      <alignment horizontal="center" vertical="top"/>
    </xf>
    <xf numFmtId="43" fontId="12" fillId="7" borderId="0" xfId="2" applyNumberFormat="1" applyFont="1" applyFill="1" applyBorder="1" applyAlignment="1">
      <alignment horizontal="center" vertical="top"/>
    </xf>
    <xf numFmtId="170" fontId="12" fillId="0" borderId="0" xfId="10" applyNumberFormat="1" applyFont="1" applyBorder="1" applyAlignment="1">
      <alignment horizontal="center" wrapText="1"/>
    </xf>
    <xf numFmtId="170" fontId="12" fillId="0" borderId="0" xfId="10" applyNumberFormat="1" applyFont="1" applyFill="1" applyBorder="1" applyAlignment="1">
      <alignment horizontal="center"/>
    </xf>
    <xf numFmtId="0" fontId="27" fillId="2" borderId="0" xfId="0" applyFont="1" applyFill="1" applyAlignment="1">
      <alignment horizontal="left" vertical="top"/>
    </xf>
    <xf numFmtId="9" fontId="12" fillId="4" borderId="0" xfId="3" applyFont="1" applyFill="1" applyBorder="1" applyAlignment="1">
      <alignment horizontal="right" vertical="top" wrapText="1" indent="1"/>
    </xf>
    <xf numFmtId="0" fontId="28" fillId="5" borderId="0" xfId="0" applyFont="1" applyFill="1" applyAlignment="1">
      <alignment vertical="top"/>
    </xf>
    <xf numFmtId="43" fontId="28" fillId="5" borderId="0" xfId="0" applyNumberFormat="1" applyFont="1" applyFill="1" applyAlignment="1">
      <alignment horizontal="right" vertical="top" indent="1"/>
    </xf>
    <xf numFmtId="0" fontId="12" fillId="6" borderId="0" xfId="0" applyFont="1" applyFill="1" applyAlignment="1">
      <alignment vertical="top"/>
    </xf>
    <xf numFmtId="0" fontId="28" fillId="0" borderId="0" xfId="37" applyFont="1"/>
    <xf numFmtId="0" fontId="28" fillId="0" borderId="0" xfId="37" applyFont="1" applyAlignment="1">
      <alignment horizontal="center"/>
    </xf>
    <xf numFmtId="0" fontId="29" fillId="0" borderId="0" xfId="37" applyFont="1"/>
    <xf numFmtId="0" fontId="28" fillId="0" borderId="0" xfId="37" applyFont="1" applyAlignment="1">
      <alignment horizontal="left"/>
    </xf>
    <xf numFmtId="10" fontId="12" fillId="0" borderId="0" xfId="3" applyNumberFormat="1" applyFont="1" applyFill="1" applyBorder="1" applyAlignment="1">
      <alignment horizontal="right" vertical="top" indent="1"/>
    </xf>
    <xf numFmtId="0" fontId="21" fillId="2" borderId="0" xfId="4" applyFont="1" applyFill="1" applyAlignment="1">
      <alignment vertical="top"/>
    </xf>
    <xf numFmtId="49" fontId="12" fillId="0" borderId="8" xfId="0" applyNumberFormat="1" applyFont="1" applyBorder="1" applyAlignment="1">
      <alignment horizontal="center" vertical="top"/>
    </xf>
    <xf numFmtId="49" fontId="12" fillId="4" borderId="8" xfId="0" applyNumberFormat="1" applyFont="1" applyFill="1" applyBorder="1" applyAlignment="1">
      <alignment horizontal="center" vertical="top"/>
    </xf>
    <xf numFmtId="170" fontId="12" fillId="6" borderId="8" xfId="0" applyNumberFormat="1" applyFont="1" applyFill="1" applyBorder="1" applyAlignment="1">
      <alignment horizontal="center" vertical="top"/>
    </xf>
    <xf numFmtId="170" fontId="12" fillId="6" borderId="8" xfId="2" applyNumberFormat="1" applyFont="1" applyFill="1" applyBorder="1" applyAlignment="1">
      <alignment horizontal="center" vertical="top"/>
    </xf>
    <xf numFmtId="175" fontId="12" fillId="2" borderId="8" xfId="2" applyNumberFormat="1" applyFont="1" applyFill="1" applyBorder="1" applyAlignment="1">
      <alignment horizontal="center" vertical="top"/>
    </xf>
    <xf numFmtId="170" fontId="12" fillId="2" borderId="8" xfId="2" applyNumberFormat="1" applyFont="1" applyFill="1" applyBorder="1" applyAlignment="1">
      <alignment horizontal="center" vertical="top"/>
    </xf>
    <xf numFmtId="10" fontId="12" fillId="0" borderId="1" xfId="3" applyNumberFormat="1" applyFont="1" applyFill="1" applyBorder="1" applyAlignment="1">
      <alignment horizontal="right" vertical="top" indent="1"/>
    </xf>
    <xf numFmtId="10" fontId="12" fillId="6" borderId="0" xfId="34" applyNumberFormat="1" applyFont="1" applyFill="1" applyBorder="1" applyAlignment="1">
      <alignment horizontal="center" wrapText="1"/>
    </xf>
    <xf numFmtId="0" fontId="12" fillId="0" borderId="0" xfId="35" applyNumberFormat="1" applyFont="1"/>
    <xf numFmtId="170" fontId="12" fillId="0" borderId="0" xfId="36" applyNumberFormat="1" applyFont="1" applyFill="1" applyBorder="1"/>
    <xf numFmtId="177" fontId="12" fillId="0" borderId="0" xfId="35" applyFont="1"/>
    <xf numFmtId="0" fontId="12" fillId="0" borderId="0" xfId="35" applyNumberFormat="1" applyFont="1" applyAlignment="1">
      <alignment horizontal="center"/>
    </xf>
    <xf numFmtId="0" fontId="12" fillId="0" borderId="0" xfId="35" applyNumberFormat="1" applyFont="1" applyAlignment="1" applyProtection="1">
      <alignment horizontal="center"/>
      <protection locked="0"/>
    </xf>
    <xf numFmtId="49" fontId="12" fillId="0" borderId="0" xfId="35" applyNumberFormat="1" applyFont="1"/>
    <xf numFmtId="3" fontId="12" fillId="0" borderId="0" xfId="35" applyNumberFormat="1" applyFont="1"/>
    <xf numFmtId="49" fontId="12" fillId="0" borderId="0" xfId="35" applyNumberFormat="1" applyFont="1" applyAlignment="1">
      <alignment horizontal="center"/>
    </xf>
    <xf numFmtId="170" fontId="12" fillId="0" borderId="0" xfId="36" applyNumberFormat="1" applyFont="1" applyFill="1" applyBorder="1" applyAlignment="1"/>
    <xf numFmtId="3" fontId="13" fillId="0" borderId="0" xfId="35" applyNumberFormat="1" applyFont="1" applyAlignment="1">
      <alignment horizontal="center"/>
    </xf>
    <xf numFmtId="170" fontId="12" fillId="0" borderId="0" xfId="36" applyNumberFormat="1" applyFont="1" applyFill="1" applyBorder="1" applyAlignment="1">
      <alignment horizontal="center"/>
    </xf>
    <xf numFmtId="177" fontId="13" fillId="0" borderId="0" xfId="35" applyFont="1" applyAlignment="1">
      <alignment horizontal="center"/>
    </xf>
    <xf numFmtId="0" fontId="13" fillId="0" borderId="0" xfId="35" applyNumberFormat="1" applyFont="1" applyAlignment="1" applyProtection="1">
      <alignment horizontal="center"/>
      <protection locked="0"/>
    </xf>
    <xf numFmtId="0" fontId="13" fillId="0" borderId="0" xfId="35" applyNumberFormat="1" applyFont="1" applyAlignment="1">
      <alignment horizontal="center"/>
    </xf>
    <xf numFmtId="0" fontId="13" fillId="0" borderId="0" xfId="35" applyNumberFormat="1" applyFont="1"/>
    <xf numFmtId="0" fontId="26" fillId="0" borderId="0" xfId="35" applyNumberFormat="1" applyFont="1" applyAlignment="1" applyProtection="1">
      <alignment horizontal="center"/>
      <protection locked="0"/>
    </xf>
    <xf numFmtId="3" fontId="12" fillId="0" borderId="0" xfId="35" applyNumberFormat="1" applyFont="1" applyAlignment="1">
      <alignment horizontal="center"/>
    </xf>
    <xf numFmtId="3" fontId="12" fillId="0" borderId="0" xfId="35" applyNumberFormat="1" applyFont="1" applyAlignment="1">
      <alignment horizontal="left"/>
    </xf>
    <xf numFmtId="0" fontId="12" fillId="0" borderId="0" xfId="35" applyNumberFormat="1" applyFont="1" applyAlignment="1">
      <alignment horizontal="fill"/>
    </xf>
    <xf numFmtId="43" fontId="12" fillId="0" borderId="0" xfId="36" applyFont="1" applyFill="1" applyBorder="1" applyAlignment="1"/>
    <xf numFmtId="171" fontId="12" fillId="0" borderId="0" xfId="35" applyNumberFormat="1" applyFont="1" applyAlignment="1">
      <alignment horizontal="left"/>
    </xf>
    <xf numFmtId="178" fontId="12" fillId="0" borderId="0" xfId="35" applyNumberFormat="1" applyFont="1"/>
    <xf numFmtId="171" fontId="12" fillId="0" borderId="0" xfId="35" applyNumberFormat="1" applyFont="1" applyAlignment="1">
      <alignment horizontal="center"/>
    </xf>
    <xf numFmtId="49" fontId="13" fillId="0" borderId="0" xfId="35" applyNumberFormat="1" applyFont="1" applyAlignment="1">
      <alignment horizontal="center"/>
    </xf>
    <xf numFmtId="177" fontId="13" fillId="0" borderId="0" xfId="35" applyFont="1"/>
    <xf numFmtId="3" fontId="13" fillId="0" borderId="0" xfId="35" applyNumberFormat="1" applyFont="1" applyAlignment="1">
      <alignment horizontal="left"/>
    </xf>
    <xf numFmtId="43" fontId="13" fillId="0" borderId="0" xfId="36" applyFont="1" applyFill="1" applyBorder="1" applyAlignment="1"/>
    <xf numFmtId="177" fontId="12" fillId="0" borderId="0" xfId="35" applyFont="1" applyAlignment="1">
      <alignment horizontal="right"/>
    </xf>
    <xf numFmtId="177" fontId="12" fillId="0" borderId="0" xfId="35" applyFont="1" applyAlignment="1">
      <alignment horizontal="center"/>
    </xf>
    <xf numFmtId="179" fontId="13" fillId="0" borderId="0" xfId="35" applyNumberFormat="1" applyFont="1" applyAlignment="1">
      <alignment horizontal="center"/>
    </xf>
    <xf numFmtId="177" fontId="13" fillId="0" borderId="6" xfId="35" applyFont="1" applyBorder="1" applyAlignment="1">
      <alignment horizontal="center" wrapText="1"/>
    </xf>
    <xf numFmtId="177" fontId="13" fillId="0" borderId="7" xfId="35" applyFont="1" applyBorder="1"/>
    <xf numFmtId="177" fontId="13" fillId="0" borderId="12" xfId="35" applyFont="1" applyBorder="1"/>
    <xf numFmtId="177" fontId="13" fillId="0" borderId="8" xfId="35" applyFont="1" applyBorder="1" applyAlignment="1">
      <alignment horizontal="center" wrapText="1"/>
    </xf>
    <xf numFmtId="0" fontId="13" fillId="0" borderId="8" xfId="35" applyNumberFormat="1" applyFont="1" applyBorder="1" applyAlignment="1">
      <alignment horizontal="center" wrapText="1"/>
    </xf>
    <xf numFmtId="3" fontId="13" fillId="0" borderId="8" xfId="35" applyNumberFormat="1" applyFont="1" applyBorder="1" applyAlignment="1">
      <alignment horizontal="center" wrapText="1"/>
    </xf>
    <xf numFmtId="0" fontId="12" fillId="0" borderId="6" xfId="35" applyNumberFormat="1" applyFont="1" applyBorder="1"/>
    <xf numFmtId="0" fontId="12" fillId="0" borderId="7" xfId="35" applyNumberFormat="1" applyFont="1" applyBorder="1"/>
    <xf numFmtId="0" fontId="12" fillId="0" borderId="8" xfId="35" applyNumberFormat="1" applyFont="1" applyBorder="1"/>
    <xf numFmtId="0" fontId="12" fillId="0" borderId="8" xfId="35" applyNumberFormat="1" applyFont="1" applyBorder="1" applyAlignment="1">
      <alignment horizontal="center"/>
    </xf>
    <xf numFmtId="0" fontId="12" fillId="0" borderId="8" xfId="35" applyNumberFormat="1" applyFont="1" applyBorder="1" applyAlignment="1">
      <alignment horizontal="center" wrapText="1"/>
    </xf>
    <xf numFmtId="3" fontId="12" fillId="0" borderId="8" xfId="35" applyNumberFormat="1" applyFont="1" applyBorder="1" applyAlignment="1">
      <alignment horizontal="center" wrapText="1"/>
    </xf>
    <xf numFmtId="3" fontId="12" fillId="0" borderId="8" xfId="35" applyNumberFormat="1" applyFont="1" applyBorder="1" applyAlignment="1">
      <alignment horizontal="center"/>
    </xf>
    <xf numFmtId="0" fontId="12" fillId="0" borderId="14" xfId="35" applyNumberFormat="1" applyFont="1" applyBorder="1"/>
    <xf numFmtId="0" fontId="12" fillId="0" borderId="12" xfId="35" applyNumberFormat="1" applyFont="1" applyBorder="1"/>
    <xf numFmtId="3" fontId="12" fillId="0" borderId="12" xfId="35" applyNumberFormat="1" applyFont="1" applyBorder="1"/>
    <xf numFmtId="177" fontId="12" fillId="0" borderId="14" xfId="38" applyFont="1" applyBorder="1" applyAlignment="1">
      <alignment horizontal="center"/>
    </xf>
    <xf numFmtId="177" fontId="12" fillId="0" borderId="0" xfId="38" applyFont="1"/>
    <xf numFmtId="177" fontId="12" fillId="10" borderId="11" xfId="38" applyFont="1" applyFill="1" applyBorder="1"/>
    <xf numFmtId="0" fontId="12" fillId="10" borderId="11" xfId="36" applyNumberFormat="1" applyFont="1" applyFill="1" applyBorder="1" applyAlignment="1"/>
    <xf numFmtId="174" fontId="12" fillId="10" borderId="11" xfId="39" applyNumberFormat="1" applyFont="1" applyFill="1" applyBorder="1" applyAlignment="1"/>
    <xf numFmtId="43" fontId="12" fillId="0" borderId="11" xfId="36" applyFont="1" applyFill="1" applyBorder="1" applyAlignment="1"/>
    <xf numFmtId="170" fontId="12" fillId="0" borderId="11" xfId="36" applyNumberFormat="1" applyFont="1" applyFill="1" applyBorder="1" applyAlignment="1"/>
    <xf numFmtId="174" fontId="12" fillId="0" borderId="11" xfId="39" applyNumberFormat="1" applyFont="1" applyFill="1" applyBorder="1" applyAlignment="1"/>
    <xf numFmtId="0" fontId="27" fillId="6" borderId="0" xfId="0" applyFont="1" applyFill="1" applyAlignment="1">
      <alignment horizontal="left" vertical="top"/>
    </xf>
    <xf numFmtId="0" fontId="12" fillId="0" borderId="11" xfId="36" applyNumberFormat="1" applyFont="1" applyFill="1" applyBorder="1" applyAlignment="1"/>
    <xf numFmtId="0" fontId="12" fillId="10" borderId="11" xfId="36" applyNumberFormat="1" applyFont="1" applyFill="1" applyBorder="1" applyAlignment="1">
      <alignment horizontal="right"/>
    </xf>
    <xf numFmtId="177" fontId="12" fillId="10" borderId="11" xfId="35" applyFont="1" applyFill="1" applyBorder="1"/>
    <xf numFmtId="177" fontId="12" fillId="0" borderId="1" xfId="35" applyFont="1" applyBorder="1"/>
    <xf numFmtId="177" fontId="12" fillId="0" borderId="13" xfId="35" applyFont="1" applyBorder="1"/>
    <xf numFmtId="170" fontId="12" fillId="0" borderId="13" xfId="36" applyNumberFormat="1" applyFont="1" applyFill="1" applyBorder="1" applyAlignment="1"/>
    <xf numFmtId="170" fontId="23" fillId="0" borderId="13" xfId="36" applyNumberFormat="1" applyFont="1" applyFill="1" applyBorder="1" applyAlignment="1"/>
    <xf numFmtId="177" fontId="12" fillId="0" borderId="10" xfId="35" applyFont="1" applyBorder="1" applyAlignment="1">
      <alignment horizontal="center"/>
    </xf>
    <xf numFmtId="177" fontId="12" fillId="0" borderId="0" xfId="35" applyFont="1" applyAlignment="1">
      <alignment horizontal="center" vertical="top"/>
    </xf>
    <xf numFmtId="177" fontId="12" fillId="0" borderId="0" xfId="38" applyFont="1" applyAlignment="1">
      <alignment vertical="top"/>
    </xf>
    <xf numFmtId="0" fontId="12" fillId="0" borderId="0" xfId="35" applyNumberFormat="1" applyFont="1" applyAlignment="1">
      <alignment horizontal="right"/>
    </xf>
    <xf numFmtId="0" fontId="12" fillId="0" borderId="0" xfId="37" applyFont="1" applyAlignment="1">
      <alignment horizontal="center"/>
    </xf>
    <xf numFmtId="0" fontId="12" fillId="0" borderId="0" xfId="37" applyFont="1"/>
    <xf numFmtId="0" fontId="12" fillId="0" borderId="1" xfId="37" applyFont="1" applyBorder="1" applyAlignment="1">
      <alignment horizontal="center" vertical="top"/>
    </xf>
    <xf numFmtId="0" fontId="12" fillId="0" borderId="1" xfId="37" applyFont="1" applyBorder="1" applyAlignment="1">
      <alignment horizontal="center" vertical="top" wrapText="1"/>
    </xf>
    <xf numFmtId="0" fontId="12" fillId="0" borderId="0" xfId="37" applyFont="1" applyAlignment="1">
      <alignment horizontal="center" vertical="top"/>
    </xf>
    <xf numFmtId="0" fontId="12" fillId="0" borderId="0" xfId="37" applyFont="1" applyAlignment="1">
      <alignment horizontal="center" vertical="top" wrapText="1"/>
    </xf>
    <xf numFmtId="0" fontId="12" fillId="0" borderId="0" xfId="37" applyFont="1" applyAlignment="1">
      <alignment horizontal="left"/>
    </xf>
    <xf numFmtId="0" fontId="12" fillId="10" borderId="0" xfId="37" applyFont="1" applyFill="1" applyAlignment="1">
      <alignment horizontal="center"/>
    </xf>
    <xf numFmtId="43" fontId="12" fillId="0" borderId="0" xfId="37" applyNumberFormat="1" applyFont="1"/>
    <xf numFmtId="0" fontId="12" fillId="0" borderId="1" xfId="37" applyFont="1" applyBorder="1" applyAlignment="1">
      <alignment horizontal="center"/>
    </xf>
    <xf numFmtId="0" fontId="12" fillId="0" borderId="1" xfId="37" applyFont="1" applyBorder="1" applyAlignment="1">
      <alignment horizontal="center" vertical="center"/>
    </xf>
    <xf numFmtId="0" fontId="12" fillId="0" borderId="1" xfId="37" applyFont="1" applyBorder="1" applyAlignment="1">
      <alignment horizontal="center" vertical="center" wrapText="1"/>
    </xf>
    <xf numFmtId="0" fontId="12" fillId="0" borderId="1" xfId="37" applyFont="1" applyBorder="1"/>
    <xf numFmtId="2" fontId="12" fillId="0" borderId="0" xfId="37" applyNumberFormat="1" applyFont="1" applyAlignment="1">
      <alignment horizontal="center"/>
    </xf>
    <xf numFmtId="2" fontId="12" fillId="0" borderId="1" xfId="37" applyNumberFormat="1" applyFont="1" applyBorder="1" applyAlignment="1">
      <alignment horizontal="center"/>
    </xf>
    <xf numFmtId="10" fontId="12" fillId="0" borderId="0" xfId="40" applyNumberFormat="1" applyFont="1"/>
    <xf numFmtId="0" fontId="13" fillId="0" borderId="0" xfId="37" applyFont="1" applyAlignment="1">
      <alignment horizontal="center"/>
    </xf>
    <xf numFmtId="0" fontId="12" fillId="0" borderId="0" xfId="37" applyFont="1" applyAlignment="1">
      <alignment horizontal="center" wrapText="1"/>
    </xf>
    <xf numFmtId="0" fontId="12" fillId="10" borderId="15" xfId="37" applyFont="1" applyFill="1" applyBorder="1"/>
    <xf numFmtId="0" fontId="12" fillId="10" borderId="8" xfId="37" applyFont="1" applyFill="1" applyBorder="1"/>
    <xf numFmtId="0" fontId="12" fillId="10" borderId="6" xfId="37" applyFont="1" applyFill="1" applyBorder="1"/>
    <xf numFmtId="0" fontId="12" fillId="10" borderId="16" xfId="37" applyFont="1" applyFill="1" applyBorder="1" applyAlignment="1">
      <alignment wrapText="1"/>
    </xf>
    <xf numFmtId="0" fontId="12" fillId="10" borderId="15" xfId="37" applyFont="1" applyFill="1" applyBorder="1" applyAlignment="1">
      <alignment wrapText="1"/>
    </xf>
    <xf numFmtId="0" fontId="12" fillId="12" borderId="15" xfId="37" applyFont="1" applyFill="1" applyBorder="1" applyAlignment="1">
      <alignment wrapText="1"/>
    </xf>
    <xf numFmtId="0" fontId="12" fillId="12" borderId="8" xfId="37" applyFont="1" applyFill="1" applyBorder="1"/>
    <xf numFmtId="0" fontId="12" fillId="12" borderId="6" xfId="37" applyFont="1" applyFill="1" applyBorder="1"/>
    <xf numFmtId="0" fontId="12" fillId="12" borderId="16" xfId="37" applyFont="1" applyFill="1" applyBorder="1" applyAlignment="1">
      <alignment wrapText="1"/>
    </xf>
    <xf numFmtId="0" fontId="12" fillId="0" borderId="17" xfId="37" applyFont="1" applyBorder="1"/>
    <xf numFmtId="43" fontId="12" fillId="0" borderId="8" xfId="36" applyFont="1" applyBorder="1"/>
    <xf numFmtId="0" fontId="12" fillId="0" borderId="16" xfId="37" applyFont="1" applyBorder="1" applyAlignment="1">
      <alignment wrapText="1"/>
    </xf>
    <xf numFmtId="0" fontId="12" fillId="0" borderId="18" xfId="37" applyFont="1" applyBorder="1"/>
    <xf numFmtId="0" fontId="12" fillId="10" borderId="8" xfId="37" applyFont="1" applyFill="1" applyBorder="1" applyAlignment="1">
      <alignment horizontal="right"/>
    </xf>
    <xf numFmtId="0" fontId="12" fillId="10" borderId="8" xfId="37" applyFont="1" applyFill="1" applyBorder="1" applyAlignment="1">
      <alignment horizontal="center"/>
    </xf>
    <xf numFmtId="0" fontId="12" fillId="10" borderId="6" xfId="37" applyFont="1" applyFill="1" applyBorder="1" applyAlignment="1">
      <alignment horizontal="center"/>
    </xf>
    <xf numFmtId="0" fontId="12" fillId="0" borderId="19" xfId="37" applyFont="1" applyBorder="1"/>
    <xf numFmtId="0" fontId="12" fillId="10" borderId="12" xfId="37" applyFont="1" applyFill="1" applyBorder="1"/>
    <xf numFmtId="0" fontId="12" fillId="10" borderId="20" xfId="37" applyFont="1" applyFill="1" applyBorder="1"/>
    <xf numFmtId="0" fontId="12" fillId="10" borderId="21" xfId="37" applyFont="1" applyFill="1" applyBorder="1" applyAlignment="1">
      <alignment wrapText="1"/>
    </xf>
    <xf numFmtId="0" fontId="12" fillId="0" borderId="22" xfId="37" applyFont="1" applyBorder="1"/>
    <xf numFmtId="43" fontId="12" fillId="0" borderId="23" xfId="37" applyNumberFormat="1" applyFont="1" applyBorder="1"/>
    <xf numFmtId="0" fontId="12" fillId="0" borderId="24" xfId="37" applyFont="1" applyBorder="1" applyAlignment="1">
      <alignment wrapText="1"/>
    </xf>
    <xf numFmtId="0" fontId="12" fillId="0" borderId="0" xfId="37" applyFont="1" applyAlignment="1">
      <alignment wrapText="1"/>
    </xf>
    <xf numFmtId="0" fontId="12" fillId="0" borderId="0" xfId="37" applyFont="1" applyAlignment="1">
      <alignment horizontal="left" wrapText="1"/>
    </xf>
    <xf numFmtId="0" fontId="12" fillId="10" borderId="17" xfId="37" applyFont="1" applyFill="1" applyBorder="1" applyAlignment="1">
      <alignment horizontal="center"/>
    </xf>
    <xf numFmtId="0" fontId="12" fillId="0" borderId="15" xfId="37" applyFont="1" applyBorder="1"/>
    <xf numFmtId="0" fontId="12" fillId="0" borderId="25" xfId="37" applyFont="1" applyBorder="1"/>
    <xf numFmtId="0" fontId="12" fillId="10" borderId="6" xfId="37" applyFont="1" applyFill="1" applyBorder="1" applyAlignment="1">
      <alignment horizontal="right"/>
    </xf>
    <xf numFmtId="0" fontId="12" fillId="0" borderId="26" xfId="37" applyFont="1" applyBorder="1"/>
    <xf numFmtId="0" fontId="12" fillId="10" borderId="12" xfId="37" applyFont="1" applyFill="1" applyBorder="1" applyAlignment="1">
      <alignment horizontal="right"/>
    </xf>
    <xf numFmtId="0" fontId="12" fillId="10" borderId="20" xfId="37" applyFont="1" applyFill="1" applyBorder="1" applyAlignment="1">
      <alignment horizontal="right"/>
    </xf>
    <xf numFmtId="43" fontId="12" fillId="0" borderId="23" xfId="37" applyNumberFormat="1" applyFont="1" applyBorder="1" applyAlignment="1">
      <alignment horizontal="right"/>
    </xf>
    <xf numFmtId="0" fontId="12" fillId="0" borderId="0" xfId="37" applyFont="1" applyAlignment="1">
      <alignment horizontal="centerContinuous"/>
    </xf>
    <xf numFmtId="0" fontId="27" fillId="0" borderId="0" xfId="0" applyFont="1" applyAlignment="1">
      <alignment horizontal="left" vertical="top"/>
    </xf>
    <xf numFmtId="0" fontId="27" fillId="0" borderId="0" xfId="4" applyFont="1" applyAlignment="1">
      <alignment vertical="top" wrapText="1"/>
    </xf>
    <xf numFmtId="0" fontId="31" fillId="0" borderId="0" xfId="4" applyFont="1" applyAlignment="1">
      <alignment vertical="top"/>
    </xf>
    <xf numFmtId="174" fontId="12" fillId="10" borderId="8" xfId="39" applyNumberFormat="1" applyFont="1" applyFill="1" applyBorder="1" applyAlignment="1"/>
    <xf numFmtId="0" fontId="27" fillId="6" borderId="8" xfId="0" applyFont="1" applyFill="1" applyBorder="1" applyAlignment="1">
      <alignment horizontal="left" vertical="top"/>
    </xf>
    <xf numFmtId="0" fontId="27" fillId="0" borderId="8" xfId="0" applyFont="1" applyBorder="1" applyAlignment="1">
      <alignment horizontal="left" vertical="top"/>
    </xf>
    <xf numFmtId="0" fontId="31" fillId="0" borderId="8" xfId="0" applyFont="1" applyBorder="1" applyAlignment="1">
      <alignment horizontal="center" vertical="center"/>
    </xf>
    <xf numFmtId="0" fontId="31" fillId="0" borderId="8" xfId="0" applyFont="1" applyBorder="1" applyAlignment="1">
      <alignment horizontal="center" vertical="center" wrapText="1"/>
    </xf>
    <xf numFmtId="0" fontId="27" fillId="0" borderId="8" xfId="0" applyFont="1" applyBorder="1" applyAlignment="1">
      <alignment horizontal="center" vertical="top"/>
    </xf>
    <xf numFmtId="0" fontId="32" fillId="2" borderId="0" xfId="0" applyFont="1" applyFill="1" applyAlignment="1">
      <alignment horizontal="center" vertical="top"/>
    </xf>
    <xf numFmtId="0" fontId="32" fillId="2" borderId="0" xfId="0" applyFont="1" applyFill="1" applyAlignment="1">
      <alignment horizontal="left" vertical="top"/>
    </xf>
    <xf numFmtId="0" fontId="32" fillId="2" borderId="0" xfId="0" applyFont="1" applyFill="1" applyAlignment="1">
      <alignment horizontal="center" vertical="center"/>
    </xf>
    <xf numFmtId="0" fontId="32" fillId="2" borderId="0" xfId="0" applyFont="1" applyFill="1" applyAlignment="1">
      <alignment horizontal="right" vertical="top"/>
    </xf>
    <xf numFmtId="0" fontId="32" fillId="6" borderId="0" xfId="0" applyFont="1" applyFill="1" applyAlignment="1">
      <alignment horizontal="left" vertical="top"/>
    </xf>
    <xf numFmtId="0" fontId="32" fillId="6" borderId="0" xfId="0" applyFont="1" applyFill="1" applyAlignment="1">
      <alignment horizontal="right" vertical="top"/>
    </xf>
    <xf numFmtId="0" fontId="33" fillId="2" borderId="0" xfId="0" applyFont="1" applyFill="1" applyAlignment="1">
      <alignment horizontal="center" vertical="top"/>
    </xf>
    <xf numFmtId="0" fontId="32" fillId="2" borderId="0" xfId="0" applyFont="1" applyFill="1" applyAlignment="1">
      <alignment horizontal="center" wrapText="1"/>
    </xf>
    <xf numFmtId="0" fontId="32" fillId="2" borderId="1" xfId="0" applyFont="1" applyFill="1" applyBorder="1" applyAlignment="1">
      <alignment horizontal="center" wrapText="1"/>
    </xf>
    <xf numFmtId="1" fontId="32" fillId="2" borderId="0" xfId="0" applyNumberFormat="1" applyFont="1" applyFill="1" applyAlignment="1">
      <alignment horizontal="left" vertical="top"/>
    </xf>
    <xf numFmtId="0" fontId="32" fillId="0" borderId="0" xfId="0" applyFont="1" applyAlignment="1">
      <alignment horizontal="left" vertical="top"/>
    </xf>
    <xf numFmtId="10" fontId="32" fillId="2" borderId="0" xfId="3" applyNumberFormat="1" applyFont="1" applyFill="1" applyBorder="1" applyAlignment="1">
      <alignment horizontal="center" vertical="center"/>
    </xf>
    <xf numFmtId="10" fontId="32" fillId="2" borderId="0" xfId="3" applyNumberFormat="1" applyFont="1" applyFill="1" applyBorder="1" applyAlignment="1">
      <alignment horizontal="center" wrapText="1"/>
    </xf>
    <xf numFmtId="10" fontId="32" fillId="7" borderId="0" xfId="3" applyNumberFormat="1" applyFont="1" applyFill="1" applyBorder="1" applyAlignment="1">
      <alignment horizontal="center" wrapText="1"/>
    </xf>
    <xf numFmtId="10" fontId="32" fillId="7" borderId="0" xfId="3" applyNumberFormat="1" applyFont="1" applyFill="1" applyBorder="1" applyAlignment="1">
      <alignment horizontal="center" vertical="center"/>
    </xf>
    <xf numFmtId="0" fontId="32" fillId="7" borderId="0" xfId="0" applyFont="1" applyFill="1" applyAlignment="1">
      <alignment horizontal="center" vertical="center"/>
    </xf>
    <xf numFmtId="0" fontId="32" fillId="2" borderId="1" xfId="0" applyFont="1" applyFill="1" applyBorder="1" applyAlignment="1">
      <alignment horizontal="center" vertical="top"/>
    </xf>
    <xf numFmtId="177" fontId="32" fillId="0" borderId="0" xfId="35" applyFont="1"/>
    <xf numFmtId="0" fontId="17" fillId="0" borderId="0" xfId="4" applyFont="1" applyAlignment="1">
      <alignment horizontal="left" vertical="top"/>
    </xf>
    <xf numFmtId="14" fontId="12" fillId="4" borderId="0" xfId="0" applyNumberFormat="1" applyFont="1" applyFill="1" applyAlignment="1">
      <alignment horizontal="right" vertical="top"/>
    </xf>
    <xf numFmtId="170" fontId="12" fillId="4" borderId="0" xfId="2" applyNumberFormat="1" applyFont="1" applyFill="1" applyBorder="1" applyAlignment="1">
      <alignment horizontal="left" vertical="top"/>
    </xf>
    <xf numFmtId="170" fontId="12" fillId="7" borderId="4" xfId="2" applyNumberFormat="1" applyFont="1" applyFill="1" applyBorder="1" applyAlignment="1">
      <alignment horizontal="center" vertical="top"/>
    </xf>
    <xf numFmtId="170" fontId="12" fillId="5" borderId="4" xfId="2" applyNumberFormat="1" applyFont="1" applyFill="1" applyBorder="1" applyAlignment="1">
      <alignment horizontal="center" vertical="top"/>
    </xf>
    <xf numFmtId="170" fontId="12" fillId="7" borderId="0" xfId="2" applyNumberFormat="1" applyFont="1" applyFill="1" applyBorder="1" applyAlignment="1">
      <alignment vertical="top"/>
    </xf>
    <xf numFmtId="170" fontId="12" fillId="5" borderId="0" xfId="2" applyNumberFormat="1" applyFont="1" applyFill="1" applyBorder="1" applyAlignment="1">
      <alignment vertical="top"/>
    </xf>
    <xf numFmtId="170" fontId="12" fillId="2" borderId="1" xfId="0" applyNumberFormat="1" applyFont="1" applyFill="1" applyBorder="1" applyAlignment="1">
      <alignment vertical="top"/>
    </xf>
    <xf numFmtId="170" fontId="12" fillId="10" borderId="8" xfId="1" applyNumberFormat="1" applyFont="1" applyFill="1" applyBorder="1"/>
    <xf numFmtId="170" fontId="12" fillId="10" borderId="8" xfId="37" applyNumberFormat="1" applyFont="1" applyFill="1" applyBorder="1"/>
    <xf numFmtId="170" fontId="12" fillId="12" borderId="8" xfId="37" applyNumberFormat="1" applyFont="1" applyFill="1" applyBorder="1"/>
    <xf numFmtId="170" fontId="12" fillId="0" borderId="8" xfId="36" applyNumberFormat="1" applyFont="1" applyBorder="1"/>
    <xf numFmtId="170" fontId="12" fillId="10" borderId="8" xfId="37" applyNumberFormat="1" applyFont="1" applyFill="1" applyBorder="1" applyAlignment="1">
      <alignment horizontal="right"/>
    </xf>
    <xf numFmtId="170" fontId="12" fillId="10" borderId="12" xfId="37" applyNumberFormat="1" applyFont="1" applyFill="1" applyBorder="1" applyAlignment="1">
      <alignment horizontal="right"/>
    </xf>
    <xf numFmtId="170" fontId="12" fillId="0" borderId="23" xfId="37" applyNumberFormat="1" applyFont="1" applyBorder="1" applyAlignment="1">
      <alignment horizontal="right"/>
    </xf>
    <xf numFmtId="170" fontId="12" fillId="12" borderId="8" xfId="1" applyNumberFormat="1" applyFont="1" applyFill="1" applyBorder="1"/>
    <xf numFmtId="170" fontId="12" fillId="0" borderId="8" xfId="1" applyNumberFormat="1" applyFont="1" applyBorder="1"/>
    <xf numFmtId="170" fontId="12" fillId="10" borderId="8" xfId="1" applyNumberFormat="1" applyFont="1" applyFill="1" applyBorder="1" applyAlignment="1">
      <alignment horizontal="right"/>
    </xf>
    <xf numFmtId="170" fontId="12" fillId="10" borderId="12" xfId="1" applyNumberFormat="1" applyFont="1" applyFill="1" applyBorder="1" applyAlignment="1">
      <alignment horizontal="right"/>
    </xf>
    <xf numFmtId="170" fontId="12" fillId="0" borderId="23" xfId="1" applyNumberFormat="1" applyFont="1" applyBorder="1" applyAlignment="1">
      <alignment horizontal="right"/>
    </xf>
    <xf numFmtId="170" fontId="12" fillId="0" borderId="0" xfId="1" applyNumberFormat="1" applyFont="1"/>
    <xf numFmtId="170" fontId="12" fillId="0" borderId="0" xfId="1" applyNumberFormat="1" applyFont="1" applyAlignment="1">
      <alignment horizontal="center" vertical="top" wrapText="1"/>
    </xf>
    <xf numFmtId="170" fontId="12" fillId="0" borderId="0" xfId="1" applyNumberFormat="1" applyFont="1" applyAlignment="1">
      <alignment horizontal="center"/>
    </xf>
    <xf numFmtId="170" fontId="12" fillId="0" borderId="0" xfId="37" applyNumberFormat="1" applyFont="1" applyAlignment="1">
      <alignment horizontal="center"/>
    </xf>
    <xf numFmtId="170" fontId="12" fillId="0" borderId="0" xfId="37" applyNumberFormat="1" applyFont="1"/>
    <xf numFmtId="170" fontId="13" fillId="0" borderId="0" xfId="37" applyNumberFormat="1" applyFont="1" applyAlignment="1">
      <alignment horizontal="center"/>
    </xf>
    <xf numFmtId="170" fontId="12" fillId="10" borderId="12" xfId="1" applyNumberFormat="1" applyFont="1" applyFill="1" applyBorder="1"/>
    <xf numFmtId="170" fontId="12" fillId="0" borderId="23" xfId="1" applyNumberFormat="1" applyFont="1" applyBorder="1"/>
    <xf numFmtId="170" fontId="12" fillId="10" borderId="0" xfId="1" applyNumberFormat="1" applyFont="1" applyFill="1"/>
    <xf numFmtId="170" fontId="12" fillId="5" borderId="1" xfId="2" applyNumberFormat="1" applyFont="1" applyFill="1" applyBorder="1" applyAlignment="1">
      <alignment vertical="top"/>
    </xf>
    <xf numFmtId="0" fontId="12" fillId="9" borderId="0" xfId="0" applyFont="1" applyFill="1" applyAlignment="1">
      <alignment horizontal="left" vertical="top" wrapText="1"/>
    </xf>
    <xf numFmtId="0" fontId="12" fillId="0" borderId="0" xfId="0" applyFont="1" applyAlignment="1">
      <alignment horizontal="center" vertical="top"/>
    </xf>
    <xf numFmtId="0" fontId="12" fillId="5" borderId="0" xfId="0" applyFont="1" applyFill="1" applyAlignment="1">
      <alignment horizontal="left" vertical="top" wrapText="1"/>
    </xf>
    <xf numFmtId="0" fontId="12" fillId="0" borderId="0" xfId="0" applyFont="1" applyAlignment="1">
      <alignment horizontal="left" vertical="top" wrapText="1"/>
    </xf>
    <xf numFmtId="0" fontId="12" fillId="5" borderId="0" xfId="0" applyFont="1" applyFill="1" applyAlignment="1">
      <alignment horizontal="left" vertical="top"/>
    </xf>
    <xf numFmtId="0" fontId="12" fillId="7" borderId="0" xfId="0" applyFont="1" applyFill="1" applyAlignment="1">
      <alignment horizontal="left" vertical="top"/>
    </xf>
    <xf numFmtId="0" fontId="12" fillId="7" borderId="0" xfId="0" applyFont="1" applyFill="1" applyAlignment="1">
      <alignment horizontal="left" vertical="top" wrapText="1"/>
    </xf>
    <xf numFmtId="0" fontId="12" fillId="2" borderId="0" xfId="0" applyFont="1" applyFill="1" applyAlignment="1">
      <alignment horizontal="center" vertical="top"/>
    </xf>
    <xf numFmtId="0" fontId="13" fillId="2" borderId="1" xfId="0" applyFont="1" applyFill="1" applyBorder="1" applyAlignment="1">
      <alignment horizontal="center" vertical="top"/>
    </xf>
    <xf numFmtId="164" fontId="13" fillId="2" borderId="1" xfId="0" applyNumberFormat="1" applyFont="1" applyFill="1" applyBorder="1" applyAlignment="1">
      <alignment horizontal="center" vertical="top"/>
    </xf>
    <xf numFmtId="164" fontId="13" fillId="5" borderId="1" xfId="0" applyNumberFormat="1" applyFont="1" applyFill="1" applyBorder="1" applyAlignment="1">
      <alignment horizontal="center" vertical="top"/>
    </xf>
    <xf numFmtId="0" fontId="17" fillId="2" borderId="0" xfId="4" applyFont="1" applyFill="1" applyAlignment="1">
      <alignment horizontal="center" vertical="top"/>
    </xf>
    <xf numFmtId="14" fontId="21" fillId="0" borderId="0" xfId="4" applyNumberFormat="1" applyFont="1" applyAlignment="1">
      <alignment horizontal="center" vertical="top"/>
    </xf>
    <xf numFmtId="49" fontId="13" fillId="2" borderId="8" xfId="0" applyNumberFormat="1" applyFont="1" applyFill="1" applyBorder="1" applyAlignment="1">
      <alignment horizontal="center" wrapText="1"/>
    </xf>
    <xf numFmtId="49" fontId="13" fillId="2" borderId="8" xfId="0" applyNumberFormat="1" applyFont="1" applyFill="1" applyBorder="1" applyAlignment="1">
      <alignment horizontal="center"/>
    </xf>
    <xf numFmtId="0" fontId="12" fillId="2" borderId="0" xfId="0" applyFont="1" applyFill="1" applyAlignment="1">
      <alignment horizontal="left" vertical="center" wrapText="1"/>
    </xf>
    <xf numFmtId="0" fontId="12" fillId="2" borderId="0" xfId="0" applyFont="1" applyFill="1" applyAlignment="1">
      <alignment horizontal="left" vertical="top" wrapText="1"/>
    </xf>
    <xf numFmtId="49" fontId="12" fillId="2" borderId="8" xfId="0" applyNumberFormat="1" applyFont="1" applyFill="1" applyBorder="1" applyAlignment="1">
      <alignment horizontal="center"/>
    </xf>
    <xf numFmtId="49" fontId="12" fillId="2" borderId="0" xfId="0" applyNumberFormat="1" applyFont="1" applyFill="1" applyAlignment="1">
      <alignment horizontal="left" vertical="top" wrapText="1"/>
    </xf>
    <xf numFmtId="49" fontId="23" fillId="2" borderId="0" xfId="0" applyNumberFormat="1" applyFont="1" applyFill="1" applyAlignment="1">
      <alignment horizontal="left" vertical="top" wrapText="1"/>
    </xf>
    <xf numFmtId="0" fontId="13" fillId="2" borderId="0" xfId="0" applyFont="1" applyFill="1" applyAlignment="1">
      <alignment horizontal="center"/>
    </xf>
    <xf numFmtId="0" fontId="13" fillId="2" borderId="0" xfId="0" applyFont="1" applyFill="1" applyAlignment="1">
      <alignment horizontal="center" vertical="top"/>
    </xf>
    <xf numFmtId="0" fontId="12" fillId="9" borderId="0" xfId="0" applyFont="1" applyFill="1" applyAlignment="1">
      <alignment vertical="top" wrapText="1"/>
    </xf>
    <xf numFmtId="0" fontId="12" fillId="5" borderId="0" xfId="0" applyFont="1" applyFill="1" applyAlignment="1">
      <alignment vertical="top" wrapText="1"/>
    </xf>
    <xf numFmtId="0" fontId="12" fillId="2" borderId="0" xfId="0" applyFont="1" applyFill="1" applyAlignment="1">
      <alignment horizontal="right" vertical="top"/>
    </xf>
    <xf numFmtId="0" fontId="12" fillId="0" borderId="0" xfId="0" applyFont="1" applyAlignment="1">
      <alignment horizontal="left" vertical="top"/>
    </xf>
    <xf numFmtId="0" fontId="12" fillId="2" borderId="12"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14" xfId="0" applyFont="1" applyFill="1" applyBorder="1" applyAlignment="1">
      <alignment horizontal="left"/>
    </xf>
    <xf numFmtId="0" fontId="12" fillId="2" borderId="0" xfId="0" applyFont="1" applyFill="1" applyAlignment="1">
      <alignment horizontal="left"/>
    </xf>
    <xf numFmtId="0" fontId="32" fillId="2" borderId="0" xfId="0" applyFont="1" applyFill="1" applyAlignment="1">
      <alignment horizontal="left" vertical="top" wrapText="1"/>
    </xf>
    <xf numFmtId="0" fontId="32" fillId="2" borderId="0" xfId="0" applyFont="1" applyFill="1" applyAlignment="1">
      <alignment horizontal="center" vertical="top"/>
    </xf>
    <xf numFmtId="0" fontId="32" fillId="0" borderId="0" xfId="0" applyFont="1" applyAlignment="1">
      <alignment horizontal="center" vertical="top"/>
    </xf>
    <xf numFmtId="0" fontId="33" fillId="2" borderId="0" xfId="0" applyFont="1" applyFill="1" applyAlignment="1">
      <alignment horizontal="center" vertical="top"/>
    </xf>
    <xf numFmtId="0" fontId="12" fillId="4" borderId="0" xfId="24" applyNumberFormat="1" applyFont="1" applyFill="1" applyBorder="1" applyAlignment="1">
      <alignment horizontal="left" vertical="top" wrapText="1"/>
    </xf>
    <xf numFmtId="0" fontId="12" fillId="0" borderId="0" xfId="5" applyFont="1" applyAlignment="1">
      <alignment horizontal="left" vertical="top" wrapText="1"/>
    </xf>
    <xf numFmtId="0" fontId="13" fillId="0" borderId="0" xfId="20" applyFont="1" applyAlignment="1">
      <alignment horizontal="left" wrapText="1"/>
    </xf>
    <xf numFmtId="0" fontId="12" fillId="0" borderId="0" xfId="20" applyFont="1" applyAlignment="1">
      <alignment horizontal="left" wrapText="1"/>
    </xf>
    <xf numFmtId="0" fontId="12" fillId="6" borderId="0" xfId="20" applyFont="1" applyFill="1" applyAlignment="1">
      <alignment horizontal="left" vertical="top" wrapText="1"/>
    </xf>
    <xf numFmtId="0" fontId="13" fillId="0" borderId="0" xfId="20" applyFont="1" applyAlignment="1">
      <alignment horizontal="center" vertical="top"/>
    </xf>
    <xf numFmtId="0" fontId="12" fillId="7" borderId="0" xfId="24" applyNumberFormat="1" applyFont="1" applyFill="1" applyBorder="1" applyAlignment="1">
      <alignment horizontal="left" vertical="top" wrapText="1"/>
    </xf>
    <xf numFmtId="0" fontId="12" fillId="6" borderId="0" xfId="24" applyNumberFormat="1" applyFont="1" applyFill="1" applyBorder="1" applyAlignment="1">
      <alignment horizontal="left" vertical="top" wrapText="1"/>
    </xf>
    <xf numFmtId="0" fontId="12" fillId="0" borderId="0" xfId="11" applyFont="1" applyAlignment="1">
      <alignment horizontal="left" vertical="top" wrapText="1"/>
    </xf>
    <xf numFmtId="0" fontId="12" fillId="0" borderId="0" xfId="20" applyFont="1" applyAlignment="1">
      <alignment horizontal="left" vertical="top" wrapText="1"/>
    </xf>
    <xf numFmtId="0" fontId="12" fillId="0" borderId="0" xfId="26" applyFont="1" applyAlignment="1">
      <alignment horizontal="left" vertical="top" wrapText="1"/>
    </xf>
    <xf numFmtId="0" fontId="12" fillId="6" borderId="0" xfId="26" applyFont="1" applyFill="1" applyAlignment="1">
      <alignment horizontal="left" vertical="top" wrapText="1"/>
    </xf>
    <xf numFmtId="0" fontId="27" fillId="2" borderId="0" xfId="0" applyFont="1" applyFill="1" applyAlignment="1">
      <alignment horizontal="right" vertical="top"/>
    </xf>
    <xf numFmtId="0" fontId="27" fillId="2" borderId="0" xfId="0" applyFont="1" applyFill="1" applyAlignment="1">
      <alignment horizontal="center" vertical="top"/>
    </xf>
    <xf numFmtId="0" fontId="27" fillId="0" borderId="0" xfId="0" applyFont="1" applyAlignment="1">
      <alignment horizontal="center" vertical="top"/>
    </xf>
    <xf numFmtId="0" fontId="12" fillId="0" borderId="1" xfId="33" applyFont="1" applyBorder="1" applyAlignment="1">
      <alignment horizontal="center"/>
    </xf>
    <xf numFmtId="0" fontId="12" fillId="0" borderId="0" xfId="11" applyFont="1" applyAlignment="1">
      <alignment vertical="top" wrapText="1"/>
    </xf>
    <xf numFmtId="0" fontId="12" fillId="0" borderId="0" xfId="11" applyFont="1" applyAlignment="1">
      <alignment vertical="top"/>
    </xf>
    <xf numFmtId="0" fontId="13" fillId="0" borderId="1" xfId="11" applyFont="1" applyBorder="1" applyAlignment="1">
      <alignment horizontal="center"/>
    </xf>
    <xf numFmtId="177" fontId="12" fillId="0" borderId="0" xfId="35" applyFont="1" applyAlignment="1">
      <alignment horizontal="left"/>
    </xf>
    <xf numFmtId="0" fontId="12" fillId="11" borderId="0" xfId="0" applyFont="1" applyFill="1" applyAlignment="1">
      <alignment horizontal="center" vertical="top"/>
    </xf>
    <xf numFmtId="177" fontId="12" fillId="0" borderId="0" xfId="35" applyFont="1" applyAlignment="1">
      <alignment horizontal="center"/>
    </xf>
    <xf numFmtId="0" fontId="12" fillId="0" borderId="0" xfId="37" applyFont="1" applyAlignment="1">
      <alignment horizontal="center" vertical="center"/>
    </xf>
    <xf numFmtId="177" fontId="12" fillId="0" borderId="0" xfId="35" applyFont="1" applyAlignment="1">
      <alignment horizontal="left" wrapText="1"/>
    </xf>
    <xf numFmtId="0" fontId="12" fillId="2" borderId="0" xfId="37" applyFont="1" applyFill="1" applyAlignment="1">
      <alignment horizontal="center" vertical="top"/>
    </xf>
    <xf numFmtId="0" fontId="12" fillId="0" borderId="0" xfId="37" applyFont="1" applyAlignment="1">
      <alignment horizontal="center"/>
    </xf>
    <xf numFmtId="0" fontId="12" fillId="0" borderId="0" xfId="37" applyFont="1" applyAlignment="1">
      <alignment horizontal="center" vertical="top"/>
    </xf>
    <xf numFmtId="0" fontId="12" fillId="0" borderId="1" xfId="37" applyFont="1" applyBorder="1" applyAlignment="1">
      <alignment horizontal="center" vertical="top"/>
    </xf>
    <xf numFmtId="0" fontId="12" fillId="0" borderId="0" xfId="37" applyFont="1" applyAlignment="1">
      <alignment horizontal="center" vertical="top" wrapText="1"/>
    </xf>
    <xf numFmtId="0" fontId="12" fillId="0" borderId="1" xfId="37" applyFont="1" applyBorder="1" applyAlignment="1">
      <alignment horizontal="center" vertical="top" wrapText="1"/>
    </xf>
    <xf numFmtId="0" fontId="28" fillId="0" borderId="0" xfId="37" applyFont="1"/>
    <xf numFmtId="0" fontId="28" fillId="0" borderId="0" xfId="37" applyFont="1" applyAlignment="1">
      <alignment horizontal="center"/>
    </xf>
    <xf numFmtId="0" fontId="12" fillId="0" borderId="0" xfId="37" applyFont="1" applyAlignment="1">
      <alignment wrapText="1"/>
    </xf>
    <xf numFmtId="0" fontId="12" fillId="0" borderId="0" xfId="37" applyFont="1" applyAlignment="1">
      <alignment horizontal="left" wrapText="1"/>
    </xf>
    <xf numFmtId="0" fontId="27" fillId="0" borderId="0" xfId="0" applyFont="1" applyAlignment="1">
      <alignment horizontal="left" vertical="top" wrapText="1"/>
    </xf>
    <xf numFmtId="0" fontId="31" fillId="0" borderId="8" xfId="0" applyFont="1" applyBorder="1" applyAlignment="1">
      <alignment horizontal="center" vertical="center"/>
    </xf>
    <xf numFmtId="0" fontId="27" fillId="0" borderId="6" xfId="0" applyFont="1" applyBorder="1" applyAlignment="1">
      <alignment horizontal="center" vertical="top"/>
    </xf>
    <xf numFmtId="0" fontId="27" fillId="0" borderId="7" xfId="0" applyFont="1" applyBorder="1" applyAlignment="1">
      <alignment horizontal="center" vertical="top"/>
    </xf>
    <xf numFmtId="0" fontId="27" fillId="0" borderId="27" xfId="0" applyFont="1" applyBorder="1" applyAlignment="1">
      <alignment horizontal="center" vertical="top"/>
    </xf>
    <xf numFmtId="0" fontId="27" fillId="6" borderId="8" xfId="0" applyFont="1" applyFill="1" applyBorder="1" applyAlignment="1">
      <alignment horizontal="left" vertical="top"/>
    </xf>
    <xf numFmtId="179" fontId="13" fillId="0" borderId="1" xfId="35" applyNumberFormat="1" applyFont="1" applyBorder="1" applyAlignment="1">
      <alignment horizontal="center"/>
    </xf>
    <xf numFmtId="0" fontId="27" fillId="0" borderId="0" xfId="4" applyFont="1" applyAlignment="1">
      <alignment horizontal="left" vertical="top" wrapText="1"/>
    </xf>
  </cellXfs>
  <cellStyles count="62">
    <cellStyle name="Comma" xfId="1" builtinId="3"/>
    <cellStyle name="Comma 2" xfId="36" xr:uid="{8CA77050-E98F-41B6-953D-F4A2620364A0}"/>
    <cellStyle name="Comma 2 2" xfId="10" xr:uid="{00000000-0005-0000-0000-000001000000}"/>
    <cellStyle name="Comma 2 3" xfId="59" xr:uid="{E16C7F5B-C24A-48C2-9EAF-735E221A91E5}"/>
    <cellStyle name="Comma 21 2 2" xfId="31" xr:uid="{00000000-0005-0000-0000-000002000000}"/>
    <cellStyle name="Comma 21 2 2 2" xfId="55" xr:uid="{28C1E61F-5A30-4902-AC48-2DB7E661E951}"/>
    <cellStyle name="Comma 27 2 2" xfId="29" xr:uid="{00000000-0005-0000-0000-000003000000}"/>
    <cellStyle name="Comma 27 2 2 2" xfId="53" xr:uid="{F78D0B83-E9DA-44E2-A7DC-3A799C3D15CF}"/>
    <cellStyle name="Comma 3" xfId="22" xr:uid="{00000000-0005-0000-0000-000004000000}"/>
    <cellStyle name="Comma 3 2" xfId="27" xr:uid="{00000000-0005-0000-0000-000005000000}"/>
    <cellStyle name="Comma 3 2 2" xfId="51" xr:uid="{8C2CFFD7-C5FF-41EA-A340-30B1A62C5DD1}"/>
    <cellStyle name="Comma 88 2" xfId="14" xr:uid="{00000000-0005-0000-0000-000006000000}"/>
    <cellStyle name="Comma 88 2 2" xfId="43" xr:uid="{76B738AA-6B5D-41CC-94D5-9BF9D9EEE96F}"/>
    <cellStyle name="Comma 88 2 2 2" xfId="24" xr:uid="{00000000-0005-0000-0000-000007000000}"/>
    <cellStyle name="Comma 88 2 2 2 2" xfId="49" xr:uid="{C14C8854-7666-4ED0-B4D9-056DA58FB320}"/>
    <cellStyle name="Currency" xfId="2" builtinId="4"/>
    <cellStyle name="Currency 2" xfId="39" xr:uid="{513D3EAF-9DEC-49BF-96DE-C106265649B2}"/>
    <cellStyle name="Currency 2 2" xfId="60" xr:uid="{6061F582-C373-426B-82D7-B36BE722B9FC}"/>
    <cellStyle name="Normal" xfId="0" builtinId="0"/>
    <cellStyle name="Normal 10 2 2" xfId="11" xr:uid="{00000000-0005-0000-0000-00000A000000}"/>
    <cellStyle name="Normal 2" xfId="4" xr:uid="{00000000-0005-0000-0000-00000B000000}"/>
    <cellStyle name="Normal 2 4" xfId="5" xr:uid="{00000000-0005-0000-0000-00000C000000}"/>
    <cellStyle name="Normal 28 2 2" xfId="30" xr:uid="{00000000-0005-0000-0000-00000D000000}"/>
    <cellStyle name="Normal 28 2 2 2" xfId="54" xr:uid="{02067523-71E6-473F-BC67-26FAF05B290E}"/>
    <cellStyle name="Normal 28 2 3" xfId="32" xr:uid="{00000000-0005-0000-0000-00000E000000}"/>
    <cellStyle name="Normal 28 2 3 2" xfId="56" xr:uid="{D7AD32B6-A405-413C-A5FE-DF9F25D90AAC}"/>
    <cellStyle name="Normal 3" xfId="37" xr:uid="{64B7C60E-131F-4904-A5A9-1873873F4F8E}"/>
    <cellStyle name="Normal 3 2" xfId="15" xr:uid="{00000000-0005-0000-0000-00000F000000}"/>
    <cellStyle name="Normal 3 3" xfId="25" xr:uid="{00000000-0005-0000-0000-000010000000}"/>
    <cellStyle name="Normal 4 2" xfId="12" xr:uid="{00000000-0005-0000-0000-000011000000}"/>
    <cellStyle name="Normal 48 2" xfId="6" xr:uid="{00000000-0005-0000-0000-000012000000}"/>
    <cellStyle name="Normal 48 2 2" xfId="16" xr:uid="{00000000-0005-0000-0000-000013000000}"/>
    <cellStyle name="Normal 48 2 2 2" xfId="18" xr:uid="{00000000-0005-0000-0000-000014000000}"/>
    <cellStyle name="Normal 48 2 2 2 2" xfId="19" xr:uid="{00000000-0005-0000-0000-000015000000}"/>
    <cellStyle name="Normal 48 2 2 2 2 2" xfId="47" xr:uid="{6C84A1A3-AD69-4EDD-92F9-749D2DD0A349}"/>
    <cellStyle name="Normal 48 2 2 2 3" xfId="46" xr:uid="{83905B9F-2C1C-4F5E-8EED-6E81E1E10B56}"/>
    <cellStyle name="Normal 48 2 2 3" xfId="44" xr:uid="{87C2D971-6A09-48B6-8F9E-7E2270C00E47}"/>
    <cellStyle name="Normal 48 2 3" xfId="41" xr:uid="{1BAA3724-5066-4E02-90F8-415F2F38AC32}"/>
    <cellStyle name="Normal 5" xfId="33" xr:uid="{00000000-0005-0000-0000-000016000000}"/>
    <cellStyle name="Normal 5 2" xfId="57" xr:uid="{4F1AE1C8-0D60-46D4-B439-BDAA69D5B00B}"/>
    <cellStyle name="Normal 69 2 2 2" xfId="8" xr:uid="{00000000-0005-0000-0000-000017000000}"/>
    <cellStyle name="Normal 69 2 2 2 2" xfId="17" xr:uid="{00000000-0005-0000-0000-000018000000}"/>
    <cellStyle name="Normal 69 2 2 2 2 2" xfId="20" xr:uid="{00000000-0005-0000-0000-000019000000}"/>
    <cellStyle name="Normal 69 2 2 2 2 2 2" xfId="48" xr:uid="{61AF23B3-D7EA-46E6-8F84-EF2843BA847C}"/>
    <cellStyle name="Normal 69 2 2 2 2 3" xfId="26" xr:uid="{00000000-0005-0000-0000-00001A000000}"/>
    <cellStyle name="Normal 69 2 2 2 2 3 2" xfId="50" xr:uid="{0D54BE81-386D-405D-9620-276714D63E78}"/>
    <cellStyle name="Normal 69 2 2 2 2 4" xfId="45" xr:uid="{6A79D414-0DBB-4E0A-A9FF-C3AA37E8F5EF}"/>
    <cellStyle name="Normal 69 2 2 2 3" xfId="42" xr:uid="{6BD6224D-E9AB-411B-AAA2-54264F504225}"/>
    <cellStyle name="Normal 69 3 2 2" xfId="28" xr:uid="{00000000-0005-0000-0000-00001B000000}"/>
    <cellStyle name="Normal 69 3 2 2 2" xfId="52" xr:uid="{D52E7168-3D5A-456F-8AFE-27E5E08B4491}"/>
    <cellStyle name="Normal 7" xfId="35" xr:uid="{523C223C-0813-4473-8A10-6A7B851936CD}"/>
    <cellStyle name="Normal_21 Exh B" xfId="7" xr:uid="{00000000-0005-0000-0000-00001C000000}"/>
    <cellStyle name="Normal_Attachment GG Template ER11-28 11-18-10" xfId="38" xr:uid="{EA6D58A5-6F68-4054-8A8F-56054A7A09CA}"/>
    <cellStyle name="Normal_Schedule O Info for Mike" xfId="21" xr:uid="{00000000-0005-0000-0000-00001D000000}"/>
    <cellStyle name="Normal_SP ANCILLARIES_9-10(clean 9-19)(a)" xfId="9" xr:uid="{00000000-0005-0000-0000-00001E000000}"/>
    <cellStyle name="Percent" xfId="3" builtinId="5"/>
    <cellStyle name="Percent 2" xfId="23" xr:uid="{00000000-0005-0000-0000-000020000000}"/>
    <cellStyle name="Percent 2 2" xfId="13" xr:uid="{00000000-0005-0000-0000-000021000000}"/>
    <cellStyle name="Percent 3" xfId="40" xr:uid="{E3328683-8E66-4B2B-8419-824C1F148E15}"/>
    <cellStyle name="Percent 3 2" xfId="61" xr:uid="{61C5C452-9EF2-4BC9-93E4-E87955597E6C}"/>
    <cellStyle name="Percent 4" xfId="34" xr:uid="{00000000-0005-0000-0000-000022000000}"/>
    <cellStyle name="Percent 4 2" xfId="58" xr:uid="{34FF436D-0F71-4D53-B46C-F81F1C249FDA}"/>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calcChain" Target="calcChain.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RAS\Team\Electron\3Q%202002%20final%20models\My%20Documents\bbEES\Valuations\ValuationsC\ORLANDOD4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RAS\Team\Electron\3Q%202002%20final%20models\My%20Documents\bbEES\Valuations\Orlando\ORLANDOD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RAS\Team\Electron\3Q%202002%20final%20models\My%20Documents\Orlando\Orlando%209-1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ollab.amr.kpmg.com/TAS%20-%20Houston%20Valuation/Clients/2007%20Clients/LS%20Power/Analysis/Merchant%20BEV%20Model/LS%20Power%20Plant%20Merchant%20DCF%20w%20Terminal%20Value%20(Platts)%2009.28.0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Users\hendra\Library\Containers\com.apple.mail\Data\Library\Mail%20Downloads\08E0BB6F-8B07-4CFC-82CE-B0AE7DB216E0\Material%20Listing"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tycom.tycoelectronics.com/EXCEL/SLC2000/SLC2OC12.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EXCEL/SLC2000/SLC2OC12.XLS" TargetMode="External"/><Relationship Id="rId1" Type="http://schemas.openxmlformats.org/officeDocument/2006/relationships/externalLinkPath" Target="/EXCEL/SLC2000/SLC2OC12.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NIT4PRF.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DORAS\Team\power\Tenaska\Project%20Mesa\Model\Mesa%20Model%20033.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Kowallis/My%20Documents/Bids/2000-Sub/00-6-14_CampWmsSub/EST_00-6-14.xls" TargetMode="External"/><Relationship Id="rId1" Type="http://schemas.openxmlformats.org/officeDocument/2006/relationships/externalLinkPath" Target="/Kowallis/My%20Documents/Bids/2000-Sub/00-6-14_CampWmsSub/EST_00-6-1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HS80085\FRATS_GU$\Redbook\Redbook%202002\FixedAssets\Mar%202002-0419.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Library" Target="MSQUERY/XLQUERY.XLA"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Models%20and%20Spreadsheets\Project%20Evaluation%20Model%20October%20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Ushouswfs1\sys1\SIDIKARO\CLOVER\CLO1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ork\Popeyes\Forecast\CUR_YEAR\DomPopfcst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houswfs1\sys1\Energy%20Port%20Strat%20&amp;%20Mgmt\Asset%20Valuation\Market\Models\DOCUME~1\santamej\LOCALS~1\Temp\RatingAgencyBU12-05%20Cin%20Curve%20Base%20Cas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entation"/>
      <sheetName val="As-Fin"/>
      <sheetName val="F9_Hidden_Lists"/>
      <sheetName val="1994"/>
      <sheetName val="Constr Drawdown"/>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entation"/>
      <sheetName val="As-Fin"/>
      <sheetName val="Revenue PY&amp;FY"/>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ion"/>
      <sheetName val="Revenue PY&amp;FY"/>
      <sheetName val="Op Costs"/>
      <sheetName val="Fuel"/>
      <sheetName val="Consolidated"/>
      <sheetName val="Operator"/>
      <sheetName val="Financing"/>
      <sheetName val="Tax Basis"/>
      <sheetName val="Book Basis"/>
      <sheetName val="Valuation"/>
      <sheetName val="Value Distr"/>
      <sheetName val="As-F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Exhibits&gt;&gt;&gt; "/>
      <sheetName val="Summary of Identified Values"/>
      <sheetName val="Economic Test Summary"/>
      <sheetName val="Apex - Plant Val"/>
      <sheetName val="Bosque - Plant Val"/>
      <sheetName val="Shady Hills - Plant Val"/>
      <sheetName val="Sugar Creek - Plant Val"/>
      <sheetName val="West Georgia - Plant Val"/>
      <sheetName val="Zeeland - Plant Val"/>
      <sheetName val="LS Power Land Values"/>
      <sheetName val="Apex Land"/>
      <sheetName val="Bosque Land"/>
      <sheetName val="Shady Hills Land"/>
      <sheetName val="Sugar Creek Land"/>
      <sheetName val="West Georgia Land"/>
      <sheetName val="Zeeland Land"/>
      <sheetName val="Workpaper&gt;&gt;&gt;"/>
      <sheetName val="Sensitivity Analyses"/>
      <sheetName val="Input from Other Models"/>
      <sheetName val="Final Inv True-Up"/>
      <sheetName val="NWC Balances"/>
      <sheetName val="Apex Summary Allocation"/>
      <sheetName val="Bosque Summary Allocation"/>
      <sheetName val="Shady Hills Summary Allocation"/>
      <sheetName val="Sugar Creek Summary Allocation"/>
      <sheetName val="West Georgia Summary Allocation"/>
      <sheetName val="Zeeland Summary Allocation"/>
      <sheetName val="Procurement Companies Summary"/>
      <sheetName val="Zeeland CC - Plant Val"/>
      <sheetName val="Zeeland CT - Plant Val"/>
      <sheetName val="Bosque CC - Plant Val"/>
      <sheetName val="Bosque CT - Plant Val"/>
      <sheetName val="WACC and WARA"/>
      <sheetName val="Summary of Values"/>
      <sheetName val="Fixed Asset Summary"/>
      <sheetName val="Depreciation Workpaper"/>
      <sheetName val="Client Provided Data&gt;&gt;&gt;"/>
      <sheetName val="DFC and Acq Costs E&amp;Y"/>
      <sheetName val="Client Model&gt;&gt;&gt;"/>
      <sheetName val="Cases"/>
      <sheetName val="Consolidated"/>
      <sheetName val="Apex"/>
      <sheetName val="Bosque CC"/>
      <sheetName val="Bosque CT"/>
      <sheetName val="Shady Hills"/>
      <sheetName val="Sugar Creek"/>
      <sheetName val="West Georgia"/>
      <sheetName val="Zeeland CC"/>
      <sheetName val="Zeeland CT"/>
      <sheetName val="Emissions Data"/>
      <sheetName val="MPC Data"/>
      <sheetName val="Toll Data"/>
      <sheetName val="OM Data"/>
      <sheetName val="NOR Summary"/>
      <sheetName val="Unit Summary"/>
      <sheetName val="DSCR Summary"/>
      <sheetName val="DTBE Summary"/>
      <sheetName val="Chart of Account"/>
      <sheetName val="supporting worksheet"/>
      <sheetName val="Valley Rd TB 3.31.11"/>
      <sheetName val="Wire-Payment  Instructions"/>
      <sheetName val="PIE C-2b Bk by ptn by item"/>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refreshError="1"/>
      <sheetData sheetId="36" refreshError="1"/>
      <sheetData sheetId="37" refreshError="1"/>
      <sheetData sheetId="38"/>
      <sheetData sheetId="39" refreshError="1"/>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 Listing"/>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K-UP"/>
      <sheetName val="Discounts"/>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RK-UP"/>
      <sheetName val="Discount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S Links"/>
      <sheetName val="SUMMARY"/>
      <sheetName val="INPUTDATA"/>
      <sheetName val="CT Performance"/>
      <sheetName val="CT Gen&amp;HR Cor"/>
      <sheetName val="ST Corrections"/>
      <sheetName val="TURBEFF"/>
      <sheetName val="ST Stg Pressures"/>
      <sheetName val="Condenser Performance"/>
      <sheetName val="STM INJECT CORR"/>
      <sheetName val="ELEC LOSS CORR"/>
      <sheetName val="firing temp"/>
      <sheetName val="PickList"/>
      <sheetName val="LookUp"/>
      <sheetName val="Assump"/>
      <sheetName val="Input"/>
      <sheetName val="Lookups"/>
      <sheetName val="Cash Flow Progress"/>
      <sheetName val="Cover Page"/>
      <sheetName val="Lists"/>
      <sheetName val="Reference"/>
      <sheetName val="(H) Bonus Fed v State"/>
      <sheetName val="Sheet1"/>
      <sheetName val="Assumptions"/>
      <sheetName val="ago03"/>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Bonds 10-10"/>
      <sheetName val="Total Cash Flows"/>
      <sheetName val="Purchase Price Calc (step up)"/>
      <sheetName val="Sheet1"/>
      <sheetName val="Assumed Dividends"/>
      <sheetName val="Operators"/>
      <sheetName val="Bal Sht Data"/>
      <sheetName val="Debt &amp; CF Summaries"/>
      <sheetName val="Offtaker Revenue Summaries"/>
      <sheetName val="EP Assets Consol_wo MCV"/>
      <sheetName val="ACE"/>
      <sheetName val="Mt. Poso"/>
      <sheetName val="Front Range"/>
      <sheetName val="NCA #1"/>
      <sheetName val="Juniper Conslidated"/>
      <sheetName val="Badger Creek"/>
      <sheetName val="Bear Mountain"/>
      <sheetName val="Chalk Cliff"/>
      <sheetName val="Corona"/>
      <sheetName val="Crockett"/>
      <sheetName val="Double &quot;C&quot;"/>
      <sheetName val="High Sierra"/>
      <sheetName val="Kern Front"/>
      <sheetName val="Live Oak"/>
      <sheetName val="McKittrick"/>
      <sheetName val="Cambria"/>
      <sheetName val="Colver"/>
      <sheetName val="Gilberton"/>
      <sheetName val="Panther Creek"/>
      <sheetName val="Dartmouth"/>
      <sheetName val="MASSPOWER"/>
      <sheetName val="Prime"/>
      <sheetName val="Mid-Georgia"/>
      <sheetName val="Mulberry"/>
      <sheetName val="Orange"/>
      <sheetName val="Orlando"/>
      <sheetName val="Vandolah"/>
      <sheetName val="EP Assets Consol"/>
      <sheetName val="MCV"/>
      <sheetName val="Transaction &amp; Debt Schedule"/>
      <sheetName val="Scenario Manager"/>
      <sheetName val="PX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NE"/>
      <sheetName val="TWO"/>
      <sheetName val="THREE"/>
      <sheetName val="SPREADSH"/>
      <sheetName val="JOB COST"/>
      <sheetName val="SHEET"/>
      <sheetName val="schedule"/>
      <sheetName val="SH_1-3Ba"/>
      <sheetName val="SH_3Bb-3Be"/>
      <sheetName val="SH_3Bf-3Bc"/>
      <sheetName val="SH_3Bc-3D"/>
      <sheetName val="SH_3D-3F"/>
      <sheetName val="SH_3G-5B"/>
      <sheetName val="SH_6-8"/>
      <sheetName val="YARD-LITE"/>
      <sheetName val="STRUCT_GRND"/>
      <sheetName val="EIGHT"/>
      <sheetName val="NINE"/>
      <sheetName val="TEN"/>
      <sheetName val="TOTAL"/>
      <sheetName val="CABLES"/>
      <sheetName val="PRICING"/>
      <sheetName val="ASSMBLYS"/>
      <sheetName val="ASSMBLY_MATRL"/>
      <sheetName val="SCHED"/>
      <sheetName val="MATRL_SUMRY"/>
      <sheetName val="JC_RICHARDS"/>
      <sheetName val="1-28"/>
      <sheetName val="2-4"/>
      <sheetName val="2-11"/>
      <sheetName val="2-18"/>
      <sheetName val="2-25"/>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t-DecJE&amp;APdetail"/>
      <sheetName val="Oct-DecJE&amp;APdetailAD"/>
      <sheetName val="Oct-DecJE&amp;APdetailCOST"/>
      <sheetName val="609 3Q01"/>
      <sheetName val="CostJan-Mar"/>
      <sheetName val="ADJan-Mar"/>
      <sheetName val="MarBals,Cost"/>
      <sheetName val="MarBals,AD"/>
      <sheetName val="Hist"/>
      <sheetName val="DATA"/>
      <sheetName val="SCHEDULE"/>
      <sheetName val="TABLE"/>
      <sheetName val="Sheet1"/>
      <sheetName val="Offtaker Revenue Summaries"/>
      <sheetName val="Assumptions and Inputs"/>
      <sheetName val="Product A"/>
      <sheetName val="Product B"/>
      <sheetName val="Product C"/>
      <sheetName val="Product D"/>
      <sheetName val="Product E"/>
      <sheetName val="Product F"/>
      <sheetName val="Product G"/>
      <sheetName val="Product H"/>
      <sheetName val="Product I"/>
      <sheetName val="Product J"/>
      <sheetName val="Product K"/>
      <sheetName val="Product L"/>
      <sheetName val="Product M"/>
      <sheetName val="Product N"/>
      <sheetName val="Product O"/>
      <sheetName val="Product P"/>
      <sheetName val="Product Q"/>
      <sheetName val="Product R"/>
      <sheetName val="Product S"/>
      <sheetName val="Summary of Values"/>
      <sheetName val="F9_Hidden_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LQUERY"/>
      <sheetName val="Loc Table"/>
      <sheetName val="supporting worksheet"/>
      <sheetName val="August"/>
      <sheetName val="IRR1295A"/>
      <sheetName val="MASTER MAPPING"/>
      <sheetName val="DT-Adj"/>
      <sheetName val="2007"/>
    </sheetNames>
    <definedNames>
      <definedName name="Register.DClick" refersTo="='XLQUERY'!$B$5"/>
    </defined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 RFE"/>
      <sheetName val="Model Setup"/>
      <sheetName val="Output"/>
      <sheetName val="Assumptions"/>
      <sheetName val="Menu Data"/>
      <sheetName val="Huntley Plant Data"/>
      <sheetName val="Dunkirk Plant Data"/>
      <sheetName val="Oswego Plant Data"/>
      <sheetName val="Arthur Kill Plant Data"/>
      <sheetName val="Astoria Plant Data"/>
      <sheetName val="Branford Plant Data"/>
      <sheetName val="Devon Plant Data"/>
      <sheetName val="Middletown Plant Data"/>
      <sheetName val="Cos Cob Plant Data"/>
      <sheetName val="Franklin Drive Plant Data"/>
      <sheetName val="Montville Plant Data"/>
      <sheetName val="Norwalk Harbor Plant Data"/>
      <sheetName val="Somerset Plant Data"/>
      <sheetName val="Torrington Plant Data"/>
      <sheetName val="Active Plant Data"/>
      <sheetName val="Active Dispatch Data"/>
      <sheetName val="Market Price Dispatch Data"/>
      <sheetName val="Market Load Data"/>
      <sheetName val="Average Market Price"/>
      <sheetName val="Market Price Percentages"/>
      <sheetName val="Market Price Data"/>
      <sheetName val="Inputs"/>
      <sheetName val="Project Calcs"/>
      <sheetName val="Base Calcs"/>
      <sheetName val="Graph Data"/>
      <sheetName val="Cash Flow Chart"/>
      <sheetName val="Cash flow pro forma"/>
      <sheetName val="Earnings Pro forma"/>
      <sheetName val="Initial_RFE"/>
      <sheetName val="Model_Setup"/>
      <sheetName val="Menu_Data"/>
      <sheetName val="Huntley_Plant_Data"/>
      <sheetName val="Dunkirk_Plant_Data"/>
      <sheetName val="Oswego_Plant_Data"/>
      <sheetName val="Arthur_Kill_Plant_Data"/>
      <sheetName val="Astoria_Plant_Data"/>
      <sheetName val="Branford_Plant_Data"/>
      <sheetName val="Devon_Plant_Data"/>
      <sheetName val="Middletown_Plant_Data"/>
      <sheetName val="Cos_Cob_Plant_Data"/>
      <sheetName val="Franklin_Drive_Plant_Data"/>
      <sheetName val="Montville_Plant_Data"/>
      <sheetName val="Norwalk_Harbor_Plant_Data"/>
      <sheetName val="Somerset_Plant_Data"/>
      <sheetName val="Torrington_Plant_Data"/>
      <sheetName val="Active_Plant_Data"/>
      <sheetName val="Active_Dispatch_Data"/>
      <sheetName val="Market_Price_Dispatch_Data"/>
      <sheetName val="Market_Load_Data"/>
      <sheetName val="Average_Market_Price"/>
      <sheetName val="Market_Price_Percentages"/>
      <sheetName val="Market_Price_Data"/>
      <sheetName val="Project_Calcs"/>
      <sheetName val="Base_Calcs"/>
      <sheetName val="Graph_Data"/>
      <sheetName val="Cash_Flow_Chart"/>
      <sheetName val="Cash_flow_pro_forma"/>
      <sheetName val="Earnings_Pro_forma"/>
      <sheetName val="ASS"/>
      <sheetName val="Drop Downs"/>
      <sheetName val="Assumptions 1"/>
      <sheetName val="Initial_RFE1"/>
      <sheetName val="Model_Setup1"/>
      <sheetName val="Menu_Data1"/>
      <sheetName val="Huntley_Plant_Data1"/>
      <sheetName val="Dunkirk_Plant_Data1"/>
      <sheetName val="Oswego_Plant_Data1"/>
      <sheetName val="Arthur_Kill_Plant_Data1"/>
      <sheetName val="Astoria_Plant_Data1"/>
      <sheetName val="Branford_Plant_Data1"/>
      <sheetName val="Devon_Plant_Data1"/>
      <sheetName val="Middletown_Plant_Data1"/>
      <sheetName val="Cos_Cob_Plant_Data1"/>
      <sheetName val="Franklin_Drive_Plant_Data1"/>
      <sheetName val="Montville_Plant_Data1"/>
      <sheetName val="Norwalk_Harbor_Plant_Data1"/>
      <sheetName val="Somerset_Plant_Data1"/>
      <sheetName val="Torrington_Plant_Data1"/>
      <sheetName val="Active_Plant_Data1"/>
      <sheetName val="Active_Dispatch_Data1"/>
      <sheetName val="Market_Price_Dispatch_Data1"/>
      <sheetName val="Market_Load_Data1"/>
      <sheetName val="Average_Market_Price1"/>
      <sheetName val="Market_Price_Percentages1"/>
      <sheetName val="Market_Price_Data1"/>
      <sheetName val="Project_Calcs1"/>
      <sheetName val="Base_Calcs1"/>
      <sheetName val="Graph_Data1"/>
      <sheetName val="Cash_Flow_Chart1"/>
      <sheetName val="Cash_flow_pro_forma1"/>
      <sheetName val="Earnings_Pro_forma1"/>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Detail"/>
      <sheetName val="Cash Flow Basis"/>
      <sheetName val="Structures"/>
      <sheetName val="Summary"/>
      <sheetName val="Credit"/>
      <sheetName val="DCF"/>
      <sheetName val="Equity DCF"/>
      <sheetName val="Tornado"/>
      <sheetName val="G&amp;A Calc"/>
      <sheetName val="Equity%"/>
      <sheetName val="Flows"/>
      <sheetName val="Matrix"/>
      <sheetName val="Worksheet"/>
      <sheetName val="Algebra"/>
      <sheetName val="Algebra2"/>
      <sheetName val="Algebra3"/>
      <sheetName val="Sensitivity"/>
      <sheetName val="Players"/>
      <sheetName val="CLO112"/>
      <sheetName val="Sirona"/>
      <sheetName val="Tables"/>
      <sheetName val="DualData"/>
      <sheetName val="Ra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st Qtr Cons 04 Global"/>
      <sheetName val="13 Pd Fcst"/>
      <sheetName val="1st Qtr Cons 04"/>
      <sheetName val="1st Qtr Cons 03 (2)"/>
      <sheetName val="2nd Qtr Cons 03"/>
      <sheetName val="Driver Fcst BU"/>
      <sheetName val="4th Qtr Cons 03"/>
      <sheetName val="2nd Qtr Cons 03 Global"/>
      <sheetName val="4th Qtr Cons 03 Global"/>
      <sheetName val="3rd Qtr Cons 03 Global"/>
      <sheetName val="3rd Qtr Cons 03"/>
      <sheetName val="13 Pd Fcst Base"/>
      <sheetName val="Comp Sales Adj Base"/>
      <sheetName val="13 Pd Fcst Pinetree"/>
      <sheetName val="13 Pd Fcst Cajun Concepts"/>
      <sheetName val="Comp Sales Adj PT"/>
      <sheetName val="Comp 2003"/>
      <sheetName val="Pre-Open Plan"/>
      <sheetName val="Pre-Open Act-Fcst"/>
      <sheetName val="Pre-Open Var"/>
      <sheetName val="PT Closures 4402"/>
      <sheetName val="PT Closures 4403"/>
      <sheetName val="PT Closures 4405"/>
      <sheetName val="PT Closures 4413"/>
      <sheetName val="PT Closures"/>
      <sheetName val="PT Closures 4436"/>
      <sheetName val="PT Closures 4446"/>
      <sheetName val="PT Closures 4428"/>
      <sheetName val="Closures 4640"/>
      <sheetName val="Rest Adj"/>
      <sheetName val="Closures Adj"/>
      <sheetName val="3441"/>
      <sheetName val="3677"/>
      <sheetName val="3689"/>
      <sheetName val="3761"/>
      <sheetName val="3243"/>
      <sheetName val="3695"/>
      <sheetName val="4974"/>
      <sheetName val="2113 Plan"/>
      <sheetName val="2113 Fcst"/>
      <sheetName val="2113 adj"/>
      <sheetName val="2018-7433 Plan"/>
      <sheetName val="2018 Plan"/>
      <sheetName val="2018-7433 Fcst"/>
      <sheetName val="2018-7433 var"/>
      <sheetName val="Transcon"/>
      <sheetName val="Transcon Downtime"/>
      <sheetName val="New Rest Miss"/>
      <sheetName val="Query"/>
      <sheetName val="Query Plan"/>
      <sheetName val="Rental Plan"/>
      <sheetName val="Rental Actuals"/>
      <sheetName val="Rental Actuals (2)"/>
      <sheetName val="Rental Actuals (3)"/>
      <sheetName val="Rental Prior"/>
      <sheetName val="4772 P"/>
      <sheetName val="Depr Adj"/>
      <sheetName val="2404"/>
      <sheetName val="2402 - 03"/>
      <sheetName val="Comp Sales Adj Base risk"/>
      <sheetName val="7303 P"/>
      <sheetName val="Comp 2003 Scen"/>
      <sheetName val="Comp 2003 Scen (1%)"/>
      <sheetName val="Comp 2003 Scen 1%"/>
      <sheetName val="Openings Scen"/>
      <sheetName val="7277 P"/>
      <sheetName val="7277 P (2)"/>
      <sheetName val="7255 P"/>
      <sheetName val="Citrus Adj"/>
      <sheetName val="Citrus Est"/>
      <sheetName val="2113 old"/>
      <sheetName val="2113 new"/>
      <sheetName val="2018 a"/>
      <sheetName val="5973 P"/>
      <sheetName val="5973 A"/>
      <sheetName val="2485 P"/>
      <sheetName val="2485 A"/>
      <sheetName val="4772 Act"/>
      <sheetName val="7199 P"/>
      <sheetName val="Roy Adj"/>
      <sheetName val="roy ws"/>
      <sheetName val="ROY &amp; Fr Fees"/>
      <sheetName val="7255 plan"/>
      <sheetName val="7277 plan"/>
      <sheetName val="7037 plan"/>
      <sheetName val="7036 plan"/>
      <sheetName val="Total Non-Comp plan"/>
      <sheetName val="7255 Act"/>
      <sheetName val="7277 Act"/>
      <sheetName val="7037 Act"/>
      <sheetName val="7036 Act"/>
      <sheetName val="Total Non-Comp act"/>
      <sheetName val="Total Non-Comp var"/>
      <sheetName val="Fr Ops"/>
      <sheetName val="Domestic OH 03 FINAL"/>
      <sheetName val="8211"/>
      <sheetName val="Comp 2002"/>
      <sheetName val="Misc Rest Adj"/>
      <sheetName val="2024"/>
      <sheetName val="2018"/>
      <sheetName val="4975"/>
      <sheetName val="2021"/>
      <sheetName val="Miss 02 New"/>
      <sheetName val="S&amp;R Downtime"/>
      <sheetName val="2nd Qtr Cons 02 "/>
      <sheetName val="3rd Qtr Cons 02 "/>
      <sheetName val="4th Qtr Cons 02 "/>
      <sheetName val="4th Qtr Cons 02  (2)"/>
      <sheetName val="Stone Mountain"/>
      <sheetName val="Roswell Rd"/>
      <sheetName val="Old Milton"/>
      <sheetName val="Monica E"/>
      <sheetName val="S&amp;R &amp; Reimage Downtime Adj"/>
      <sheetName val="Read Road"/>
      <sheetName val="Lee Street"/>
      <sheetName val="2nd Qtr Cons 02 oh alloc"/>
      <sheetName val="2001 Non-Cash Plan Rest Lev "/>
      <sheetName val="Sheet3"/>
      <sheetName val="Rental Actual"/>
      <sheetName val="Comp 2002 (2)"/>
      <sheetName val="Domestic Overhead 02 FINAL  (7)"/>
      <sheetName val="Sheet1"/>
      <sheetName val="Domestic Overhead 02 FINAL  (5)"/>
      <sheetName val="Domestic Overhead 02 FINAL  (6)"/>
      <sheetName val="Domestic Overhead 02 FINAL  (4)"/>
      <sheetName val="Domestic Overhead 02 FINAL  (2)"/>
      <sheetName val="Domestic Overhead 02 FINAL  (3)"/>
      <sheetName val="Intl 02 FINAL"/>
      <sheetName val="Intl 02 FINAL (2)"/>
      <sheetName val="Intl 02 FINAL (3)"/>
      <sheetName val="Domestic Overhead WS"/>
      <sheetName val="Base &amp; CC"/>
      <sheetName val="Sheet6"/>
      <sheetName val="Dom OH"/>
      <sheetName val="Dom OH (2)"/>
      <sheetName val="Domestic Overhead 02 FINAL"/>
      <sheetName val="2402"/>
      <sheetName val="2402 (2)"/>
      <sheetName val="PT"/>
      <sheetName val="CK"/>
      <sheetName val="Intl Non-Cash"/>
      <sheetName val="Base uplanned"/>
      <sheetName val="S&amp;R + Reimages"/>
      <sheetName val="Qtr#1 Actuals Commentary"/>
      <sheetName val="Reimage Commentary"/>
      <sheetName val="Notes"/>
      <sheetName val="Global Comp"/>
      <sheetName val="4520 Arlington"/>
      <sheetName val="370 Arlington"/>
      <sheetName val="3584 Arlington"/>
      <sheetName val="4626 Airport"/>
      <sheetName val="5614-Broad"/>
      <sheetName val="5614-Broad Act"/>
      <sheetName val="4421-Bel Act "/>
      <sheetName val="4749-NC"/>
      <sheetName val="4756-NC"/>
      <sheetName val="Brainerd"/>
      <sheetName val="East-West"/>
      <sheetName val="PT uplanned"/>
      <sheetName val="4422"/>
      <sheetName val="4421"/>
      <sheetName val="Domestic Overhead 02"/>
      <sheetName val="Domestic Overhead 02 (2)"/>
      <sheetName val="Domestic Overhead 01 (2)"/>
      <sheetName val="Intl Overhead"/>
      <sheetName val="Non-Cash OH (2)"/>
      <sheetName val="Non-Cash Rest level"/>
      <sheetName val="Non-Cash Rest level (2)"/>
      <sheetName val="CK 01"/>
      <sheetName val="Backup sheets"/>
      <sheetName val="00 Overhead"/>
      <sheetName val="2000 Base"/>
      <sheetName val="2000 NCR"/>
      <sheetName val="end of updated sheets "/>
      <sheetName val="Old Sheets"/>
      <sheetName val="2nd Quarter Fcst Base"/>
      <sheetName val="2nd Quarter Fcst Cons 00"/>
      <sheetName val="3rd Qtr Cons 00"/>
      <sheetName val="4th Qtr Cons 00(2)"/>
      <sheetName val="4th Qtr Cons 00"/>
      <sheetName val="1st Qtr Cons "/>
      <sheetName val="2nd Qtr Cons 00"/>
      <sheetName val="Non-Cash Rest Act (2)"/>
      <sheetName val="2nd Qtr Cons 01"/>
      <sheetName val="3rd Qtr Cons 01"/>
      <sheetName val="4th Qtr Cons 01"/>
      <sheetName val="1st Qtr Cons 01"/>
      <sheetName val="1st Qtr Cons 03"/>
      <sheetName val="PT Closures 4640"/>
      <sheetName val="Income Statement"/>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N-11"/>
      <sheetName val="CIN-13"/>
      <sheetName val="CIN-14"/>
      <sheetName val="CIN-16"/>
      <sheetName val="CIN-17"/>
      <sheetName val="CIN-18"/>
      <sheetName val="Energy Merchant - 2"/>
      <sheetName val="Energy Merchant - 3"/>
      <sheetName val="Energy Merchant - 4"/>
      <sheetName val="Energy Merchant - 5"/>
      <sheetName val="Energy Merchant - 6"/>
      <sheetName val="Energy Merchant - 7"/>
      <sheetName val="Regulated Business - 2"/>
      <sheetName val="Regulated Business - 3"/>
      <sheetName val="Regulated Business - 4"/>
      <sheetName val="Regulated Business - 5"/>
      <sheetName val="Regulated Business - 6"/>
      <sheetName val="Regulated Business - 7"/>
      <sheetName val="Power Tech &amp; Infra Serv - 2"/>
      <sheetName val="Power Tech &amp; Infra Serv - 3"/>
      <sheetName val="Power Tech &amp; Infra Serv - 4"/>
      <sheetName val="Power Tech &amp; Infra Serv - 5"/>
      <sheetName val="Power Tech &amp; Infra Serv - 6"/>
      <sheetName val="Power Tech &amp; Infra Serv - 7"/>
      <sheetName val="CGR - 2"/>
      <sheetName val="CGR - 3"/>
      <sheetName val="CGR - 4"/>
      <sheetName val="CGR - 5"/>
      <sheetName val="CGR - 6"/>
      <sheetName val="CGR - 7"/>
      <sheetName val="ULHP-2"/>
      <sheetName val="ULHP-3"/>
      <sheetName val="ULHP-4"/>
      <sheetName val="ULHP-5"/>
      <sheetName val="ULHP-6"/>
      <sheetName val="ULHP-7"/>
      <sheetName val="NREC-2"/>
      <sheetName val="NREC-3"/>
      <sheetName val="NREC-4"/>
      <sheetName val="NREC-5"/>
      <sheetName val="NREC-6"/>
      <sheetName val="NREC-7"/>
      <sheetName val="HLM-2"/>
      <sheetName val="HLM-3"/>
      <sheetName val="HLM-4"/>
      <sheetName val="Ratios Summary"/>
      <sheetName val="Sheet1"/>
      <sheetName val="Cinergy Ratios"/>
      <sheetName val="ULHP Financial Ratios"/>
      <sheetName val="NREC Financial Ratios"/>
      <sheetName val="Energy Merchant - Ratios"/>
      <sheetName val="Regulated Business - Ratios"/>
      <sheetName val="Power Tech - Ratios"/>
      <sheetName val="CGR - Ratios"/>
      <sheetName val="CIN-IS"/>
      <sheetName val="CIN-BS"/>
      <sheetName val="CIN-CF"/>
      <sheetName val="Energy Merchant - IS"/>
      <sheetName val="Energy Merchant - BS"/>
      <sheetName val="Energy Merchant - CF"/>
      <sheetName val="ULHP-IS"/>
      <sheetName val="ULHP-BS"/>
      <sheetName val="ULHP-CS"/>
      <sheetName val="NREC-IS"/>
      <sheetName val="NREC-BS"/>
      <sheetName val="NREC-CS"/>
      <sheetName val="Regulated Business - IS"/>
      <sheetName val="Regulated Business - BS"/>
      <sheetName val="Regulated Business - CF"/>
      <sheetName val="Power Tech &amp; Infra Serv - IS"/>
      <sheetName val="Power Tech &amp; Infra Serv - BS"/>
      <sheetName val="Power Tech &amp; Infra Serv - CF"/>
      <sheetName val="CGR - IS"/>
      <sheetName val="CGR - BS"/>
      <sheetName val="CGR - CF"/>
      <sheetName val="Sheet2"/>
      <sheetName val="ULHP-3 Other"/>
      <sheetName val="NREC-3 Other"/>
      <sheetName val="QtrRev 98-99"/>
      <sheetName val="Promos 10"/>
      <sheetName val=""/>
      <sheetName val="RatingAgencyBU12-05 Cin Curve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61"/>
  <sheetViews>
    <sheetView view="pageBreakPreview" zoomScaleNormal="100" zoomScaleSheetLayoutView="100" workbookViewId="0">
      <selection activeCell="B32" sqref="B32"/>
    </sheetView>
  </sheetViews>
  <sheetFormatPr defaultColWidth="9.33203125" defaultRowHeight="11.25"/>
  <cols>
    <col min="1" max="1" width="13.6640625" style="40" customWidth="1"/>
    <col min="2" max="2" width="40.33203125" style="40" customWidth="1"/>
    <col min="3" max="3" width="17" style="40" customWidth="1"/>
    <col min="4" max="4" width="19" style="40" customWidth="1"/>
    <col min="5" max="16384" width="9.33203125" style="40"/>
  </cols>
  <sheetData>
    <row r="1" spans="1:3">
      <c r="A1" s="38"/>
      <c r="B1" s="219"/>
      <c r="C1" s="39" t="s">
        <v>0</v>
      </c>
    </row>
    <row r="2" spans="1:3">
      <c r="A2" s="41"/>
      <c r="B2" s="41"/>
      <c r="C2" s="42">
        <v>46752</v>
      </c>
    </row>
    <row r="3" spans="1:3">
      <c r="A3" s="626" t="s">
        <v>1</v>
      </c>
      <c r="B3" s="626"/>
      <c r="C3" s="626"/>
    </row>
    <row r="4" spans="1:3" s="585" customFormat="1">
      <c r="A4" s="627" t="s">
        <v>957</v>
      </c>
      <c r="B4" s="627"/>
      <c r="C4" s="627"/>
    </row>
    <row r="5" spans="1:3">
      <c r="A5" s="626" t="s">
        <v>2</v>
      </c>
      <c r="B5" s="626"/>
      <c r="C5" s="626"/>
    </row>
    <row r="8" spans="1:3">
      <c r="B8" s="40" t="s">
        <v>3</v>
      </c>
    </row>
    <row r="9" spans="1:3">
      <c r="A9" s="40" t="s">
        <v>4</v>
      </c>
    </row>
    <row r="10" spans="1:3">
      <c r="A10" s="41" t="s">
        <v>5</v>
      </c>
      <c r="B10" s="40" t="s">
        <v>6</v>
      </c>
    </row>
    <row r="11" spans="1:3">
      <c r="A11" s="41"/>
    </row>
    <row r="12" spans="1:3">
      <c r="A12" s="221">
        <v>1</v>
      </c>
      <c r="B12" s="43" t="s">
        <v>7</v>
      </c>
    </row>
    <row r="13" spans="1:3">
      <c r="A13" s="221">
        <v>2</v>
      </c>
      <c r="B13" s="43" t="s">
        <v>8</v>
      </c>
    </row>
    <row r="14" spans="1:3">
      <c r="A14" s="221">
        <v>3</v>
      </c>
      <c r="B14" s="43" t="s">
        <v>9</v>
      </c>
    </row>
    <row r="15" spans="1:3">
      <c r="A15" s="221">
        <v>4</v>
      </c>
      <c r="B15" s="43" t="s">
        <v>10</v>
      </c>
    </row>
    <row r="16" spans="1:3">
      <c r="A16" s="221">
        <v>5</v>
      </c>
      <c r="B16" s="43" t="s">
        <v>11</v>
      </c>
    </row>
    <row r="17" spans="1:4">
      <c r="A17" s="221">
        <v>6</v>
      </c>
      <c r="B17" s="431" t="s">
        <v>925</v>
      </c>
    </row>
    <row r="18" spans="1:4">
      <c r="A18" s="221">
        <v>7</v>
      </c>
      <c r="B18" s="431" t="s">
        <v>12</v>
      </c>
    </row>
    <row r="19" spans="1:4">
      <c r="A19" s="221">
        <v>8</v>
      </c>
      <c r="B19" s="53" t="s">
        <v>13</v>
      </c>
    </row>
    <row r="20" spans="1:4">
      <c r="A20" s="222">
        <v>9</v>
      </c>
      <c r="B20" s="52" t="s">
        <v>14</v>
      </c>
      <c r="C20" s="53"/>
      <c r="D20" s="53"/>
    </row>
    <row r="21" spans="1:4">
      <c r="A21" s="222" t="s">
        <v>15</v>
      </c>
      <c r="B21" s="52" t="s">
        <v>16</v>
      </c>
      <c r="C21" s="53"/>
      <c r="D21" s="53"/>
    </row>
    <row r="22" spans="1:4">
      <c r="A22" s="222" t="s">
        <v>17</v>
      </c>
      <c r="B22" s="52" t="s">
        <v>18</v>
      </c>
      <c r="C22" s="53"/>
      <c r="D22" s="53"/>
    </row>
    <row r="23" spans="1:4">
      <c r="A23" s="222">
        <v>10</v>
      </c>
      <c r="B23" s="52" t="s">
        <v>688</v>
      </c>
    </row>
    <row r="24" spans="1:4">
      <c r="A24" s="222" t="s">
        <v>765</v>
      </c>
      <c r="B24" s="52" t="s">
        <v>766</v>
      </c>
    </row>
    <row r="25" spans="1:4">
      <c r="A25" s="222" t="s">
        <v>767</v>
      </c>
      <c r="B25" s="52" t="s">
        <v>768</v>
      </c>
    </row>
    <row r="26" spans="1:4">
      <c r="A26" s="222" t="s">
        <v>769</v>
      </c>
      <c r="B26" s="52" t="s">
        <v>770</v>
      </c>
    </row>
    <row r="27" spans="1:4">
      <c r="A27" s="222">
        <v>12</v>
      </c>
      <c r="B27" s="52" t="s">
        <v>896</v>
      </c>
    </row>
    <row r="49" spans="1:12">
      <c r="C49" s="43"/>
      <c r="D49" s="43"/>
      <c r="E49" s="43"/>
      <c r="F49" s="43"/>
      <c r="G49" s="43"/>
      <c r="H49" s="43"/>
      <c r="I49" s="43"/>
      <c r="J49" s="43"/>
      <c r="K49" s="43"/>
      <c r="L49" s="43"/>
    </row>
    <row r="50" spans="1:12">
      <c r="A50" s="43"/>
      <c r="C50" s="43"/>
      <c r="D50" s="43"/>
      <c r="E50" s="43"/>
      <c r="F50" s="43"/>
      <c r="G50" s="43"/>
      <c r="H50" s="43"/>
      <c r="I50" s="43"/>
      <c r="J50" s="43"/>
      <c r="K50" s="43"/>
    </row>
    <row r="51" spans="1:12">
      <c r="A51" s="43"/>
      <c r="C51" s="43"/>
      <c r="D51" s="43"/>
      <c r="E51" s="43"/>
      <c r="F51" s="43"/>
      <c r="G51" s="43"/>
      <c r="H51" s="43"/>
      <c r="I51" s="43"/>
      <c r="J51" s="43"/>
    </row>
    <row r="52" spans="1:12">
      <c r="A52" s="43"/>
      <c r="C52" s="43"/>
      <c r="D52" s="43"/>
      <c r="E52" s="43"/>
      <c r="F52" s="43"/>
      <c r="G52" s="43"/>
      <c r="H52" s="43"/>
    </row>
    <row r="53" spans="1:12">
      <c r="A53" s="43"/>
      <c r="C53" s="43"/>
      <c r="D53" s="43"/>
      <c r="E53" s="43"/>
      <c r="F53" s="43"/>
      <c r="G53" s="43"/>
      <c r="H53" s="43"/>
      <c r="I53" s="43"/>
      <c r="J53" s="43"/>
    </row>
    <row r="54" spans="1:12">
      <c r="A54" s="43"/>
      <c r="C54" s="43"/>
      <c r="D54" s="43"/>
      <c r="E54" s="43"/>
      <c r="F54" s="43"/>
      <c r="G54" s="43"/>
      <c r="H54" s="43"/>
      <c r="I54" s="43"/>
      <c r="J54" s="43"/>
      <c r="K54" s="43"/>
      <c r="L54" s="43"/>
    </row>
    <row r="55" spans="1:12">
      <c r="A55" s="43"/>
      <c r="C55" s="43"/>
      <c r="D55" s="43"/>
      <c r="E55" s="43"/>
      <c r="F55" s="43"/>
      <c r="G55" s="43"/>
      <c r="H55" s="43"/>
      <c r="I55" s="43"/>
    </row>
    <row r="56" spans="1:12">
      <c r="A56" s="43"/>
      <c r="C56" s="43"/>
      <c r="D56" s="43"/>
      <c r="E56" s="43"/>
      <c r="F56" s="43"/>
      <c r="G56" s="43"/>
    </row>
    <row r="57" spans="1:12">
      <c r="A57" s="43"/>
      <c r="C57" s="43"/>
      <c r="D57" s="43"/>
      <c r="E57" s="43"/>
      <c r="F57" s="43"/>
    </row>
    <row r="58" spans="1:12">
      <c r="A58" s="43"/>
      <c r="C58" s="43"/>
      <c r="D58" s="43"/>
      <c r="E58" s="43"/>
      <c r="F58" s="43"/>
    </row>
    <row r="59" spans="1:12">
      <c r="A59" s="43"/>
    </row>
    <row r="60" spans="1:12" ht="12.75">
      <c r="C60" s="44"/>
      <c r="D60" s="44"/>
      <c r="E60" s="44"/>
      <c r="F60" s="44"/>
      <c r="G60" s="44"/>
    </row>
    <row r="61" spans="1:12" ht="12.75">
      <c r="A61" s="44"/>
    </row>
  </sheetData>
  <mergeCells count="3">
    <mergeCell ref="A3:C3"/>
    <mergeCell ref="A4:C4"/>
    <mergeCell ref="A5:C5"/>
  </mergeCells>
  <printOptions horizontalCentered="1"/>
  <pageMargins left="0.5" right="0.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P234"/>
  <sheetViews>
    <sheetView view="pageBreakPreview" topLeftCell="A64" zoomScale="90" zoomScaleNormal="100" zoomScaleSheetLayoutView="90" workbookViewId="0">
      <selection activeCell="B88" sqref="B88"/>
    </sheetView>
  </sheetViews>
  <sheetFormatPr defaultColWidth="9.33203125" defaultRowHeight="12"/>
  <cols>
    <col min="1" max="1" width="7.6640625" style="8" customWidth="1"/>
    <col min="2" max="2" width="44.33203125" style="8" customWidth="1"/>
    <col min="3" max="3" width="2.83203125" style="8" customWidth="1"/>
    <col min="4" max="4" width="35.33203125" style="8" customWidth="1"/>
    <col min="5" max="5" width="2.83203125" style="8" customWidth="1"/>
    <col min="6" max="6" width="23.6640625" style="8" customWidth="1"/>
    <col min="7" max="7" width="2.83203125" style="8" customWidth="1"/>
    <col min="8" max="8" width="9.83203125" style="8" customWidth="1"/>
    <col min="9" max="9" width="15.1640625" style="8" bestFit="1" customWidth="1"/>
    <col min="10" max="10" width="4.33203125" style="8" customWidth="1"/>
    <col min="11" max="11" width="17.1640625" style="8" customWidth="1"/>
    <col min="12" max="12" width="2.83203125" style="8" customWidth="1"/>
    <col min="13" max="13" width="19.33203125" style="8" customWidth="1"/>
    <col min="14" max="14" width="9.33203125" style="232"/>
    <col min="15" max="15" width="11.33203125" style="232" hidden="1" customWidth="1"/>
    <col min="16" max="16384" width="9.33203125" style="232"/>
  </cols>
  <sheetData>
    <row r="1" spans="1:67">
      <c r="B1" s="1" t="s">
        <v>19</v>
      </c>
      <c r="C1" s="1"/>
      <c r="M1" s="230" t="s">
        <v>20</v>
      </c>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row>
    <row r="2" spans="1:67">
      <c r="A2" s="616" t="s">
        <v>21</v>
      </c>
      <c r="B2" s="616"/>
      <c r="C2" s="616"/>
      <c r="D2" s="616"/>
      <c r="E2" s="616"/>
      <c r="F2" s="616"/>
      <c r="G2" s="616"/>
      <c r="H2" s="616"/>
      <c r="I2" s="616"/>
      <c r="J2" s="616"/>
      <c r="K2" s="616"/>
      <c r="L2" s="616"/>
      <c r="M2" s="616"/>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c r="AY2" s="231"/>
      <c r="AZ2" s="231"/>
      <c r="BA2" s="231"/>
      <c r="BB2" s="231"/>
      <c r="BC2" s="231"/>
      <c r="BD2" s="231"/>
      <c r="BE2" s="231"/>
      <c r="BF2" s="231"/>
      <c r="BG2" s="231"/>
      <c r="BH2" s="231"/>
      <c r="BI2" s="231"/>
      <c r="BJ2" s="231"/>
      <c r="BK2" s="231"/>
      <c r="BL2" s="231"/>
      <c r="BM2" s="231"/>
      <c r="BN2" s="231"/>
      <c r="BO2" s="231"/>
    </row>
    <row r="3" spans="1:67">
      <c r="A3" s="622" t="s">
        <v>22</v>
      </c>
      <c r="B3" s="622"/>
      <c r="C3" s="622"/>
      <c r="D3" s="622"/>
      <c r="E3" s="622"/>
      <c r="F3" s="622"/>
      <c r="G3" s="622"/>
      <c r="H3" s="622"/>
      <c r="I3" s="622"/>
      <c r="J3" s="622"/>
      <c r="K3" s="622"/>
      <c r="L3" s="622"/>
      <c r="M3" s="622"/>
    </row>
    <row r="4" spans="1:67" s="32" customFormat="1">
      <c r="A4" s="616" t="s">
        <v>957</v>
      </c>
      <c r="B4" s="616"/>
      <c r="C4" s="616"/>
      <c r="D4" s="616"/>
      <c r="E4" s="616"/>
      <c r="F4" s="616"/>
      <c r="G4" s="616"/>
      <c r="H4" s="616"/>
      <c r="I4" s="616"/>
      <c r="J4" s="616"/>
      <c r="K4" s="616"/>
      <c r="L4" s="616"/>
      <c r="M4" s="616"/>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c r="BA4" s="231"/>
      <c r="BB4" s="231"/>
      <c r="BC4" s="231"/>
      <c r="BD4" s="231"/>
      <c r="BE4" s="231"/>
      <c r="BF4" s="231"/>
      <c r="BG4" s="231"/>
      <c r="BH4" s="231"/>
      <c r="BI4" s="231"/>
      <c r="BJ4" s="231"/>
    </row>
    <row r="5" spans="1:67">
      <c r="M5" s="2" t="s">
        <v>23</v>
      </c>
      <c r="BK5" s="231"/>
      <c r="BL5" s="231"/>
      <c r="BM5" s="231"/>
      <c r="BN5" s="231"/>
      <c r="BO5" s="231"/>
    </row>
    <row r="6" spans="1:67">
      <c r="M6" s="586">
        <v>46752</v>
      </c>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c r="BA6" s="231"/>
      <c r="BB6" s="231"/>
      <c r="BC6" s="231"/>
      <c r="BD6" s="231"/>
      <c r="BE6" s="231"/>
      <c r="BF6" s="231"/>
      <c r="BG6" s="231"/>
      <c r="BH6" s="231"/>
      <c r="BI6" s="231"/>
      <c r="BJ6" s="231"/>
      <c r="BK6" s="231"/>
      <c r="BL6" s="231"/>
      <c r="BM6" s="231"/>
      <c r="BN6" s="231"/>
      <c r="BO6" s="231"/>
    </row>
    <row r="7" spans="1:67">
      <c r="M7" s="7"/>
    </row>
    <row r="8" spans="1:67">
      <c r="A8" s="1"/>
      <c r="B8" s="233" t="s">
        <v>24</v>
      </c>
      <c r="C8" s="233"/>
      <c r="D8" s="233" t="s">
        <v>25</v>
      </c>
      <c r="E8" s="233"/>
      <c r="F8" s="233" t="s">
        <v>26</v>
      </c>
      <c r="G8" s="233"/>
      <c r="H8" s="233"/>
      <c r="I8" s="233" t="s">
        <v>27</v>
      </c>
      <c r="J8" s="233"/>
      <c r="K8" s="233" t="s">
        <v>28</v>
      </c>
      <c r="L8" s="233"/>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31"/>
      <c r="BA8" s="231"/>
      <c r="BB8" s="231"/>
      <c r="BC8" s="231"/>
      <c r="BD8" s="231"/>
      <c r="BE8" s="231"/>
      <c r="BF8" s="231"/>
      <c r="BG8" s="231"/>
      <c r="BH8" s="231"/>
      <c r="BI8" s="231"/>
      <c r="BJ8" s="231"/>
    </row>
    <row r="9" spans="1:67">
      <c r="A9" s="3" t="s">
        <v>29</v>
      </c>
      <c r="B9" s="233"/>
      <c r="C9" s="233"/>
      <c r="D9" s="233"/>
      <c r="E9" s="233"/>
      <c r="F9" s="233"/>
      <c r="G9" s="233"/>
      <c r="H9" s="233"/>
      <c r="I9" s="233"/>
      <c r="J9" s="233"/>
      <c r="K9" s="234" t="s">
        <v>30</v>
      </c>
      <c r="L9" s="233"/>
    </row>
    <row r="10" spans="1:67">
      <c r="A10" s="4" t="s">
        <v>31</v>
      </c>
      <c r="B10" s="24"/>
      <c r="C10" s="24"/>
      <c r="D10" s="5" t="s">
        <v>32</v>
      </c>
      <c r="E10" s="6"/>
      <c r="F10" s="235"/>
      <c r="G10" s="235"/>
      <c r="H10" s="235"/>
      <c r="I10" s="235"/>
      <c r="J10" s="235"/>
      <c r="K10" s="227" t="s">
        <v>33</v>
      </c>
      <c r="L10" s="236"/>
      <c r="M10" s="235"/>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c r="AU10" s="231"/>
      <c r="AV10" s="231"/>
      <c r="AW10" s="231"/>
      <c r="AX10" s="231"/>
      <c r="AY10" s="231"/>
      <c r="AZ10" s="231"/>
      <c r="BA10" s="231"/>
      <c r="BB10" s="231"/>
      <c r="BC10" s="231"/>
      <c r="BD10" s="231"/>
      <c r="BE10" s="231"/>
      <c r="BF10" s="231"/>
      <c r="BG10" s="231"/>
      <c r="BH10" s="231"/>
      <c r="BI10" s="231"/>
      <c r="BJ10" s="231"/>
      <c r="BK10" s="231"/>
      <c r="BL10" s="231"/>
      <c r="BM10" s="231"/>
      <c r="BN10" s="231"/>
      <c r="BO10" s="231"/>
    </row>
    <row r="11" spans="1:67">
      <c r="A11" s="237">
        <v>1</v>
      </c>
      <c r="B11" s="7" t="s">
        <v>34</v>
      </c>
      <c r="C11" s="1"/>
      <c r="D11" s="7" t="s">
        <v>35</v>
      </c>
      <c r="E11" s="1"/>
      <c r="F11" s="233"/>
      <c r="G11" s="32"/>
      <c r="J11" s="32"/>
      <c r="K11" s="238">
        <f>K149</f>
        <v>7744334.4852141505</v>
      </c>
      <c r="L11" s="239"/>
      <c r="M11" s="1"/>
      <c r="BK11" s="231"/>
      <c r="BL11" s="231"/>
      <c r="BM11" s="231"/>
      <c r="BN11" s="231"/>
      <c r="BO11" s="231"/>
    </row>
    <row r="12" spans="1:67">
      <c r="A12" s="240"/>
      <c r="B12" s="1"/>
      <c r="C12" s="1"/>
      <c r="D12" s="1"/>
      <c r="E12" s="1"/>
      <c r="J12" s="9"/>
      <c r="K12" s="241"/>
      <c r="L12" s="239"/>
      <c r="M12" s="1"/>
      <c r="N12" s="231"/>
      <c r="O12" s="231"/>
      <c r="P12" s="231"/>
      <c r="Q12" s="231"/>
      <c r="R12" s="231"/>
      <c r="S12" s="231"/>
      <c r="T12" s="231"/>
      <c r="U12" s="231"/>
      <c r="V12" s="231"/>
      <c r="W12" s="231"/>
      <c r="X12" s="231"/>
      <c r="Y12" s="231"/>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1"/>
      <c r="AV12" s="231"/>
      <c r="AW12" s="231"/>
      <c r="AX12" s="231"/>
      <c r="AY12" s="231"/>
      <c r="AZ12" s="231"/>
      <c r="BA12" s="231"/>
      <c r="BB12" s="231"/>
      <c r="BC12" s="231"/>
      <c r="BD12" s="231"/>
      <c r="BE12" s="231"/>
      <c r="BF12" s="231"/>
      <c r="BG12" s="231"/>
      <c r="BH12" s="231"/>
      <c r="BI12" s="231"/>
      <c r="BJ12" s="231"/>
    </row>
    <row r="13" spans="1:67">
      <c r="A13" s="9"/>
      <c r="B13" s="1" t="s">
        <v>36</v>
      </c>
      <c r="C13" s="1"/>
      <c r="D13" s="7" t="s">
        <v>37</v>
      </c>
      <c r="E13" s="1"/>
      <c r="F13" s="5" t="s">
        <v>38</v>
      </c>
      <c r="G13" s="6"/>
      <c r="H13" s="623" t="s">
        <v>39</v>
      </c>
      <c r="I13" s="623"/>
      <c r="J13" s="242"/>
      <c r="K13" s="243"/>
      <c r="L13" s="244"/>
      <c r="M13" s="1"/>
    </row>
    <row r="14" spans="1:67">
      <c r="A14" s="240">
        <v>2</v>
      </c>
      <c r="B14" s="14" t="s">
        <v>40</v>
      </c>
      <c r="C14" s="14"/>
      <c r="D14" s="7" t="s">
        <v>41</v>
      </c>
      <c r="E14" s="1"/>
      <c r="F14" s="245">
        <f>K189</f>
        <v>0</v>
      </c>
      <c r="G14" s="244"/>
      <c r="H14" s="19" t="s">
        <v>42</v>
      </c>
      <c r="I14" s="36">
        <f>K167</f>
        <v>1</v>
      </c>
      <c r="J14" s="242"/>
      <c r="K14" s="246">
        <f>F14*I14</f>
        <v>0</v>
      </c>
      <c r="L14" s="244"/>
      <c r="M14" s="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row>
    <row r="15" spans="1:67">
      <c r="A15" s="240">
        <v>3</v>
      </c>
      <c r="B15" s="14" t="s">
        <v>43</v>
      </c>
      <c r="C15" s="14"/>
      <c r="D15" s="7" t="s">
        <v>44</v>
      </c>
      <c r="E15" s="1"/>
      <c r="F15" s="247">
        <f>K191</f>
        <v>0</v>
      </c>
      <c r="G15" s="244"/>
      <c r="H15" s="19" t="s">
        <v>42</v>
      </c>
      <c r="I15" s="36">
        <f>K167</f>
        <v>1</v>
      </c>
      <c r="J15" s="242"/>
      <c r="K15" s="246">
        <f>F15*I15</f>
        <v>0</v>
      </c>
      <c r="L15" s="244"/>
      <c r="M15" s="1"/>
      <c r="BK15" s="231"/>
      <c r="BL15" s="231"/>
      <c r="BM15" s="231"/>
      <c r="BN15" s="231"/>
      <c r="BO15" s="231"/>
    </row>
    <row r="16" spans="1:67">
      <c r="A16" s="240">
        <v>4</v>
      </c>
      <c r="B16" s="1" t="s">
        <v>45</v>
      </c>
      <c r="C16" s="1"/>
      <c r="D16" s="7" t="s">
        <v>46</v>
      </c>
      <c r="E16" s="1"/>
      <c r="F16" s="245">
        <f>SUM(F14:F15)</f>
        <v>0</v>
      </c>
      <c r="G16" s="244"/>
      <c r="H16" s="19"/>
      <c r="I16" s="242"/>
      <c r="J16" s="242"/>
      <c r="K16" s="248">
        <f>SUM(K14:K15)</f>
        <v>0</v>
      </c>
      <c r="L16" s="244"/>
      <c r="M16" s="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row>
    <row r="17" spans="1:67">
      <c r="A17" s="240"/>
      <c r="B17" s="1"/>
      <c r="C17" s="1"/>
      <c r="D17" s="1"/>
      <c r="E17" s="1"/>
      <c r="F17" s="244"/>
      <c r="H17" s="19"/>
      <c r="I17" s="242"/>
      <c r="J17" s="242"/>
      <c r="K17" s="249"/>
      <c r="L17" s="1"/>
      <c r="M17" s="1"/>
      <c r="BK17" s="231"/>
      <c r="BL17" s="231"/>
      <c r="BM17" s="231"/>
      <c r="BN17" s="231"/>
      <c r="BO17" s="231"/>
    </row>
    <row r="18" spans="1:67">
      <c r="A18" s="240">
        <v>5</v>
      </c>
      <c r="B18" s="1" t="s">
        <v>12</v>
      </c>
      <c r="C18" s="1"/>
      <c r="D18" s="7" t="s">
        <v>926</v>
      </c>
      <c r="E18" s="1"/>
      <c r="F18" s="250">
        <f>'Att 7 - Prior Period Adj'!F30</f>
        <v>0</v>
      </c>
      <c r="H18" s="19" t="s">
        <v>47</v>
      </c>
      <c r="I18" s="36">
        <v>1</v>
      </c>
      <c r="J18" s="242"/>
      <c r="K18" s="246">
        <f>F18*I18</f>
        <v>0</v>
      </c>
      <c r="L18" s="244"/>
      <c r="M18" s="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row>
    <row r="19" spans="1:67">
      <c r="A19" s="240">
        <v>6</v>
      </c>
      <c r="B19" s="1" t="s">
        <v>48</v>
      </c>
      <c r="C19" s="1"/>
      <c r="D19" s="7" t="s">
        <v>927</v>
      </c>
      <c r="E19" s="1"/>
      <c r="F19" s="251">
        <f>'Att 1 - True-up'!H16</f>
        <v>0</v>
      </c>
      <c r="H19" s="19" t="s">
        <v>47</v>
      </c>
      <c r="I19" s="36">
        <v>1</v>
      </c>
      <c r="J19" s="242"/>
      <c r="K19" s="249">
        <f>F19*I19</f>
        <v>0</v>
      </c>
      <c r="L19" s="244"/>
      <c r="M19" s="1"/>
    </row>
    <row r="20" spans="1:67">
      <c r="A20" s="240"/>
      <c r="B20" s="1"/>
      <c r="C20" s="1"/>
      <c r="D20" s="1"/>
      <c r="E20" s="1"/>
      <c r="I20" s="1"/>
      <c r="J20" s="1"/>
      <c r="K20" s="249"/>
      <c r="L20" s="1"/>
      <c r="M20" s="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row>
    <row r="21" spans="1:67" ht="12.75" thickBot="1">
      <c r="A21" s="252">
        <v>7</v>
      </c>
      <c r="B21" s="1" t="s">
        <v>49</v>
      </c>
      <c r="C21" s="1"/>
      <c r="D21" s="24" t="s">
        <v>50</v>
      </c>
      <c r="E21" s="24"/>
      <c r="I21" s="1"/>
      <c r="J21" s="1"/>
      <c r="K21" s="253">
        <f>K11-K16+K18+K19</f>
        <v>7744334.4852141505</v>
      </c>
      <c r="L21" s="239"/>
      <c r="M21" s="1"/>
      <c r="BK21" s="231"/>
      <c r="BL21" s="231"/>
      <c r="BM21" s="231"/>
      <c r="BN21" s="231"/>
      <c r="BO21" s="231"/>
    </row>
    <row r="22" spans="1:67" ht="12.75" thickTop="1">
      <c r="A22" s="252"/>
      <c r="B22" s="1"/>
      <c r="C22" s="1"/>
      <c r="D22" s="24"/>
      <c r="E22" s="24"/>
      <c r="I22" s="1"/>
      <c r="J22" s="1"/>
      <c r="K22" s="243"/>
      <c r="L22" s="1"/>
      <c r="M22" s="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row>
    <row r="23" spans="1:67">
      <c r="A23" s="252"/>
      <c r="B23" s="1"/>
      <c r="C23" s="1"/>
      <c r="D23" s="24"/>
      <c r="E23" s="24"/>
      <c r="I23" s="1"/>
      <c r="J23" s="1"/>
      <c r="L23" s="1"/>
      <c r="M23" s="1"/>
    </row>
    <row r="24" spans="1:67">
      <c r="A24" s="252"/>
      <c r="B24" s="1"/>
      <c r="C24" s="1"/>
      <c r="D24" s="24"/>
      <c r="E24" s="24"/>
      <c r="I24" s="1"/>
      <c r="J24" s="1"/>
      <c r="K24" s="1"/>
      <c r="L24" s="1"/>
      <c r="M24" s="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row>
    <row r="25" spans="1:67">
      <c r="A25" s="252"/>
      <c r="B25" s="1"/>
      <c r="C25" s="1"/>
      <c r="D25" s="24"/>
      <c r="E25" s="24"/>
      <c r="I25" s="1"/>
      <c r="J25" s="1"/>
      <c r="K25" s="1"/>
      <c r="L25" s="1"/>
      <c r="M25" s="1"/>
    </row>
    <row r="26" spans="1:67">
      <c r="A26" s="9"/>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31"/>
      <c r="AR26" s="231"/>
      <c r="AS26" s="231"/>
      <c r="AT26" s="231"/>
      <c r="AU26" s="231"/>
      <c r="AV26" s="231"/>
      <c r="AW26" s="231"/>
      <c r="AX26" s="231"/>
      <c r="AY26" s="231"/>
      <c r="AZ26" s="231"/>
      <c r="BA26" s="231"/>
      <c r="BB26" s="231"/>
      <c r="BC26" s="231"/>
      <c r="BD26" s="231"/>
      <c r="BE26" s="231"/>
      <c r="BF26" s="231"/>
      <c r="BG26" s="231"/>
      <c r="BH26" s="231"/>
      <c r="BI26" s="231"/>
      <c r="BJ26" s="231"/>
      <c r="BK26" s="231"/>
      <c r="BL26" s="231"/>
      <c r="BM26" s="231"/>
      <c r="BN26" s="231"/>
      <c r="BO26" s="231"/>
    </row>
    <row r="27" spans="1:67">
      <c r="B27" s="1" t="s">
        <v>19</v>
      </c>
      <c r="C27" s="1"/>
      <c r="M27" s="254" t="s">
        <v>51</v>
      </c>
      <c r="BK27" s="231"/>
      <c r="BL27" s="231"/>
      <c r="BM27" s="231"/>
      <c r="BN27" s="231"/>
      <c r="BO27" s="231"/>
    </row>
    <row r="28" spans="1:67">
      <c r="A28" s="616" t="s">
        <v>21</v>
      </c>
      <c r="B28" s="616"/>
      <c r="C28" s="616"/>
      <c r="D28" s="616"/>
      <c r="E28" s="616"/>
      <c r="F28" s="616"/>
      <c r="G28" s="616"/>
      <c r="H28" s="616"/>
      <c r="I28" s="616"/>
      <c r="J28" s="616"/>
      <c r="K28" s="616"/>
      <c r="L28" s="616"/>
      <c r="M28" s="616"/>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c r="BC28" s="231"/>
      <c r="BD28" s="231"/>
      <c r="BE28" s="231"/>
      <c r="BF28" s="231"/>
      <c r="BG28" s="231"/>
      <c r="BH28" s="231"/>
      <c r="BI28" s="231"/>
      <c r="BJ28" s="231"/>
    </row>
    <row r="29" spans="1:67">
      <c r="A29" s="622" t="s">
        <v>22</v>
      </c>
      <c r="B29" s="622"/>
      <c r="C29" s="622"/>
      <c r="D29" s="622"/>
      <c r="E29" s="622"/>
      <c r="F29" s="622"/>
      <c r="G29" s="622"/>
      <c r="H29" s="622"/>
      <c r="I29" s="622"/>
      <c r="J29" s="622"/>
      <c r="K29" s="622"/>
      <c r="L29" s="622"/>
      <c r="M29" s="622"/>
    </row>
    <row r="30" spans="1:67" s="32" customFormat="1">
      <c r="A30" s="616" t="s">
        <v>957</v>
      </c>
      <c r="B30" s="616"/>
      <c r="C30" s="616"/>
      <c r="D30" s="616"/>
      <c r="E30" s="616"/>
      <c r="F30" s="616"/>
      <c r="G30" s="616"/>
      <c r="H30" s="616"/>
      <c r="I30" s="616"/>
      <c r="J30" s="616"/>
      <c r="K30" s="616"/>
      <c r="L30" s="616"/>
      <c r="M30" s="616"/>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31"/>
      <c r="BA30" s="231"/>
      <c r="BB30" s="231"/>
      <c r="BC30" s="231"/>
      <c r="BD30" s="231"/>
      <c r="BE30" s="231"/>
      <c r="BF30" s="231"/>
      <c r="BG30" s="231"/>
      <c r="BH30" s="231"/>
      <c r="BI30" s="231"/>
      <c r="BJ30" s="231"/>
      <c r="BK30" s="7"/>
      <c r="BL30" s="7"/>
      <c r="BM30" s="7"/>
      <c r="BN30" s="7"/>
      <c r="BO30" s="7"/>
    </row>
    <row r="31" spans="1:67">
      <c r="M31" s="2" t="str">
        <f>$M$5</f>
        <v>For the 12 months ended</v>
      </c>
      <c r="BK31" s="231"/>
      <c r="BL31" s="231"/>
      <c r="BM31" s="231"/>
      <c r="BN31" s="231"/>
      <c r="BO31" s="231"/>
    </row>
    <row r="32" spans="1:67">
      <c r="M32" s="586">
        <f>$M$6</f>
        <v>46752</v>
      </c>
      <c r="N32" s="231"/>
      <c r="O32" s="231"/>
      <c r="P32" s="231"/>
      <c r="Q32" s="231"/>
      <c r="R32" s="231"/>
      <c r="S32" s="231"/>
      <c r="T32" s="231"/>
      <c r="U32" s="231"/>
      <c r="V32" s="231"/>
      <c r="W32" s="231"/>
      <c r="X32" s="231"/>
      <c r="Y32" s="231"/>
      <c r="Z32" s="231"/>
      <c r="AA32" s="231"/>
      <c r="AB32" s="231"/>
      <c r="AC32" s="231"/>
      <c r="AD32" s="231"/>
      <c r="AE32" s="231"/>
      <c r="AF32" s="231"/>
      <c r="AG32" s="231"/>
      <c r="AH32" s="231"/>
      <c r="AI32" s="231"/>
      <c r="AJ32" s="231"/>
      <c r="AK32" s="231"/>
      <c r="AL32" s="231"/>
      <c r="AM32" s="231"/>
      <c r="AN32" s="231"/>
      <c r="AO32" s="231"/>
      <c r="AP32" s="231"/>
      <c r="AQ32" s="231"/>
      <c r="AR32" s="231"/>
      <c r="AS32" s="231"/>
      <c r="AT32" s="231"/>
      <c r="AU32" s="231"/>
      <c r="AV32" s="231"/>
      <c r="AW32" s="231"/>
      <c r="AX32" s="231"/>
      <c r="AY32" s="231"/>
      <c r="AZ32" s="231"/>
      <c r="BA32" s="231"/>
      <c r="BB32" s="231"/>
      <c r="BC32" s="231"/>
      <c r="BD32" s="231"/>
      <c r="BE32" s="231"/>
      <c r="BF32" s="231"/>
      <c r="BG32" s="231"/>
      <c r="BH32" s="231"/>
      <c r="BI32" s="231"/>
      <c r="BJ32" s="231"/>
    </row>
    <row r="33" spans="1:67">
      <c r="M33" s="7"/>
    </row>
    <row r="34" spans="1:67">
      <c r="A34" s="3" t="s">
        <v>29</v>
      </c>
      <c r="B34" s="233" t="s">
        <v>24</v>
      </c>
      <c r="C34" s="233"/>
      <c r="D34" s="233" t="s">
        <v>25</v>
      </c>
      <c r="E34" s="233"/>
      <c r="F34" s="233" t="s">
        <v>26</v>
      </c>
      <c r="G34" s="233"/>
      <c r="H34" s="233"/>
      <c r="I34" s="233" t="s">
        <v>27</v>
      </c>
      <c r="J34" s="233"/>
      <c r="K34" s="233" t="s">
        <v>28</v>
      </c>
      <c r="L34" s="233"/>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row>
    <row r="35" spans="1:67">
      <c r="A35" s="4" t="s">
        <v>31</v>
      </c>
      <c r="B35" s="226" t="s">
        <v>52</v>
      </c>
      <c r="C35" s="255"/>
      <c r="D35" s="5" t="s">
        <v>32</v>
      </c>
      <c r="E35" s="6"/>
      <c r="F35" s="227" t="s">
        <v>53</v>
      </c>
      <c r="G35" s="256"/>
      <c r="H35" s="624" t="s">
        <v>39</v>
      </c>
      <c r="I35" s="624"/>
      <c r="J35" s="256"/>
      <c r="K35" s="227" t="s">
        <v>54</v>
      </c>
      <c r="L35" s="256"/>
      <c r="M35" s="235"/>
      <c r="BK35" s="231"/>
      <c r="BL35" s="231"/>
      <c r="BM35" s="231"/>
      <c r="BN35" s="231"/>
      <c r="BO35" s="231"/>
    </row>
    <row r="36" spans="1:67">
      <c r="A36" s="257"/>
      <c r="B36" s="1" t="s">
        <v>55</v>
      </c>
      <c r="C36" s="1"/>
      <c r="D36" s="13" t="s">
        <v>56</v>
      </c>
      <c r="E36" s="13"/>
      <c r="F36" s="217"/>
      <c r="G36" s="217"/>
      <c r="H36" s="19"/>
      <c r="I36" s="217"/>
      <c r="J36" s="217"/>
      <c r="K36" s="19" t="s">
        <v>57</v>
      </c>
      <c r="L36" s="13"/>
      <c r="M36" s="13"/>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1"/>
      <c r="AR36" s="231"/>
      <c r="AS36" s="231"/>
      <c r="AT36" s="231"/>
      <c r="AU36" s="231"/>
      <c r="AV36" s="231"/>
      <c r="AW36" s="231"/>
      <c r="AX36" s="231"/>
      <c r="AY36" s="231"/>
      <c r="AZ36" s="231"/>
      <c r="BA36" s="231"/>
      <c r="BB36" s="231"/>
      <c r="BC36" s="231"/>
      <c r="BD36" s="231"/>
      <c r="BE36" s="231"/>
      <c r="BF36" s="231"/>
      <c r="BG36" s="231"/>
      <c r="BH36" s="231"/>
      <c r="BI36" s="231"/>
      <c r="BJ36" s="231"/>
    </row>
    <row r="37" spans="1:67">
      <c r="A37" s="240">
        <v>1</v>
      </c>
      <c r="B37" s="14" t="s">
        <v>58</v>
      </c>
      <c r="C37" s="14"/>
      <c r="D37" s="13" t="s">
        <v>59</v>
      </c>
      <c r="E37" s="13"/>
      <c r="F37" s="258">
        <v>0</v>
      </c>
      <c r="G37" s="13"/>
      <c r="H37" s="19" t="s">
        <v>60</v>
      </c>
      <c r="I37" s="25">
        <v>0</v>
      </c>
      <c r="J37" s="36"/>
      <c r="K37" s="260">
        <f>F37*I37</f>
        <v>0</v>
      </c>
      <c r="L37" s="19"/>
      <c r="M37" s="13"/>
    </row>
    <row r="38" spans="1:67">
      <c r="A38" s="240">
        <v>2</v>
      </c>
      <c r="B38" s="14" t="s">
        <v>54</v>
      </c>
      <c r="C38" s="14"/>
      <c r="D38" s="13" t="s">
        <v>61</v>
      </c>
      <c r="E38" s="13"/>
      <c r="F38" s="259">
        <f>'Att 2 - Rate Base'!D24</f>
        <v>0</v>
      </c>
      <c r="G38" s="13"/>
      <c r="H38" s="19" t="s">
        <v>42</v>
      </c>
      <c r="I38" s="25">
        <f>K167</f>
        <v>1</v>
      </c>
      <c r="J38" s="36"/>
      <c r="K38" s="260">
        <f>F38*I38</f>
        <v>0</v>
      </c>
      <c r="L38" s="261"/>
      <c r="M38" s="13"/>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31"/>
      <c r="AR38" s="231"/>
      <c r="AS38" s="231"/>
      <c r="AT38" s="231"/>
      <c r="AU38" s="231"/>
      <c r="AV38" s="231"/>
      <c r="AW38" s="231"/>
      <c r="AX38" s="231"/>
      <c r="AY38" s="231"/>
      <c r="AZ38" s="231"/>
      <c r="BA38" s="231"/>
      <c r="BB38" s="231"/>
      <c r="BC38" s="231"/>
      <c r="BD38" s="231"/>
      <c r="BE38" s="231"/>
      <c r="BF38" s="231"/>
      <c r="BG38" s="231"/>
      <c r="BH38" s="231"/>
      <c r="BI38" s="231"/>
      <c r="BJ38" s="231"/>
      <c r="BK38" s="231"/>
      <c r="BL38" s="231"/>
      <c r="BM38" s="231"/>
      <c r="BN38" s="231"/>
      <c r="BO38" s="231"/>
    </row>
    <row r="39" spans="1:67">
      <c r="A39" s="240">
        <v>3</v>
      </c>
      <c r="B39" s="14" t="s">
        <v>62</v>
      </c>
      <c r="C39" s="14"/>
      <c r="D39" s="13" t="s">
        <v>63</v>
      </c>
      <c r="E39" s="13"/>
      <c r="F39" s="258">
        <v>0</v>
      </c>
      <c r="G39" s="13"/>
      <c r="H39" s="19" t="s">
        <v>60</v>
      </c>
      <c r="I39" s="25">
        <v>0</v>
      </c>
      <c r="J39" s="36"/>
      <c r="K39" s="260">
        <f>F39*I39</f>
        <v>0</v>
      </c>
      <c r="L39" s="261"/>
      <c r="M39" s="13"/>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231"/>
      <c r="AR39" s="231"/>
      <c r="AS39" s="231"/>
      <c r="AT39" s="231"/>
      <c r="AU39" s="231"/>
      <c r="AV39" s="231"/>
      <c r="AW39" s="231"/>
      <c r="AX39" s="231"/>
      <c r="AY39" s="231"/>
      <c r="AZ39" s="231"/>
      <c r="BA39" s="231"/>
      <c r="BB39" s="231"/>
      <c r="BC39" s="231"/>
      <c r="BD39" s="231"/>
      <c r="BE39" s="231"/>
      <c r="BF39" s="231"/>
      <c r="BG39" s="231"/>
      <c r="BH39" s="231"/>
      <c r="BI39" s="231"/>
      <c r="BJ39" s="231"/>
      <c r="BK39" s="231"/>
      <c r="BL39" s="231"/>
      <c r="BM39" s="231"/>
      <c r="BN39" s="231"/>
      <c r="BO39" s="231"/>
    </row>
    <row r="40" spans="1:67">
      <c r="A40" s="240">
        <v>4</v>
      </c>
      <c r="B40" s="14" t="s">
        <v>64</v>
      </c>
      <c r="C40" s="14"/>
      <c r="D40" s="13" t="s">
        <v>65</v>
      </c>
      <c r="E40" s="13"/>
      <c r="F40" s="262">
        <f>'Att 2 - Rate Base'!E24</f>
        <v>0</v>
      </c>
      <c r="G40" s="13"/>
      <c r="H40" s="19" t="s">
        <v>66</v>
      </c>
      <c r="I40" s="25">
        <f>K176</f>
        <v>1</v>
      </c>
      <c r="J40" s="36"/>
      <c r="K40" s="260">
        <f>F40*I40</f>
        <v>0</v>
      </c>
      <c r="L40" s="261"/>
      <c r="M40" s="13"/>
    </row>
    <row r="41" spans="1:67">
      <c r="A41" s="240">
        <v>5</v>
      </c>
      <c r="B41" s="1" t="s">
        <v>67</v>
      </c>
      <c r="C41" s="1"/>
      <c r="D41" s="13" t="s">
        <v>68</v>
      </c>
      <c r="E41" s="13"/>
      <c r="F41" s="263">
        <f>SUM(F37:F40)</f>
        <v>0</v>
      </c>
      <c r="G41" s="13"/>
      <c r="H41" s="217" t="s">
        <v>69</v>
      </c>
      <c r="I41" s="25">
        <f>IF(K41&gt;0,K41/F41,1)</f>
        <v>1</v>
      </c>
      <c r="J41" s="36"/>
      <c r="K41" s="264">
        <f>SUM(K37:K40)</f>
        <v>0</v>
      </c>
      <c r="L41" s="261"/>
      <c r="M41" s="13"/>
    </row>
    <row r="42" spans="1:67">
      <c r="A42" s="240"/>
      <c r="B42" s="1"/>
      <c r="C42" s="1"/>
      <c r="D42" s="13"/>
      <c r="E42" s="13"/>
      <c r="F42" s="265"/>
      <c r="G42" s="13"/>
      <c r="H42" s="19"/>
      <c r="I42" s="25"/>
      <c r="J42" s="36"/>
      <c r="K42" s="259"/>
      <c r="L42" s="266"/>
      <c r="M42" s="13"/>
      <c r="N42" s="231"/>
      <c r="O42" s="231"/>
      <c r="P42" s="231"/>
      <c r="Q42" s="231"/>
      <c r="R42" s="231"/>
      <c r="S42" s="231"/>
      <c r="T42" s="231"/>
      <c r="U42" s="231"/>
      <c r="V42" s="231"/>
      <c r="W42" s="231"/>
      <c r="X42" s="231"/>
      <c r="Y42" s="231"/>
      <c r="Z42" s="231"/>
      <c r="AA42" s="231"/>
      <c r="AB42" s="231"/>
      <c r="AC42" s="231"/>
      <c r="AD42" s="231"/>
      <c r="AE42" s="231"/>
      <c r="AF42" s="231"/>
      <c r="AG42" s="231"/>
      <c r="AH42" s="231"/>
      <c r="AI42" s="231"/>
      <c r="AJ42" s="231"/>
      <c r="AK42" s="231"/>
      <c r="AL42" s="231"/>
      <c r="AM42" s="231"/>
      <c r="AN42" s="231"/>
      <c r="AO42" s="231"/>
      <c r="AP42" s="231"/>
      <c r="AQ42" s="231"/>
      <c r="AR42" s="231"/>
      <c r="AS42" s="231"/>
      <c r="AT42" s="231"/>
      <c r="AU42" s="231"/>
      <c r="AV42" s="231"/>
      <c r="AW42" s="231"/>
      <c r="AX42" s="231"/>
      <c r="AY42" s="231"/>
      <c r="AZ42" s="231"/>
      <c r="BA42" s="231"/>
      <c r="BB42" s="231"/>
      <c r="BC42" s="231"/>
      <c r="BD42" s="231"/>
      <c r="BE42" s="231"/>
      <c r="BF42" s="231"/>
      <c r="BG42" s="231"/>
      <c r="BH42" s="231"/>
      <c r="BI42" s="231"/>
      <c r="BJ42" s="231"/>
      <c r="BK42" s="231"/>
      <c r="BL42" s="231"/>
      <c r="BM42" s="231"/>
      <c r="BN42" s="231"/>
      <c r="BO42" s="231"/>
    </row>
    <row r="43" spans="1:67">
      <c r="A43" s="240">
        <v>6</v>
      </c>
      <c r="B43" s="1" t="s">
        <v>70</v>
      </c>
      <c r="C43" s="1"/>
      <c r="D43" s="13" t="s">
        <v>56</v>
      </c>
      <c r="E43" s="13"/>
      <c r="F43" s="265"/>
      <c r="G43" s="13"/>
      <c r="H43" s="19"/>
      <c r="I43" s="267"/>
      <c r="J43" s="13"/>
      <c r="K43" s="259"/>
      <c r="L43" s="266"/>
      <c r="M43" s="13"/>
      <c r="N43" s="231"/>
      <c r="O43" s="231"/>
      <c r="P43" s="231"/>
      <c r="Q43" s="231"/>
      <c r="R43" s="231"/>
      <c r="S43" s="231"/>
      <c r="T43" s="231"/>
      <c r="U43" s="231"/>
      <c r="V43" s="231"/>
      <c r="W43" s="231"/>
      <c r="X43" s="231"/>
      <c r="Y43" s="231"/>
      <c r="Z43" s="231"/>
      <c r="AA43" s="231"/>
      <c r="AB43" s="231"/>
      <c r="AC43" s="231"/>
      <c r="AD43" s="231"/>
      <c r="AE43" s="231"/>
      <c r="AF43" s="231"/>
      <c r="AG43" s="231"/>
      <c r="AH43" s="231"/>
      <c r="AI43" s="231"/>
      <c r="AJ43" s="231"/>
      <c r="AK43" s="231"/>
      <c r="AL43" s="231"/>
      <c r="AM43" s="231"/>
      <c r="AN43" s="231"/>
      <c r="AO43" s="231"/>
      <c r="AP43" s="231"/>
      <c r="AQ43" s="231"/>
      <c r="AR43" s="231"/>
      <c r="AS43" s="231"/>
      <c r="AT43" s="231"/>
      <c r="AU43" s="231"/>
      <c r="AV43" s="231"/>
      <c r="AW43" s="231"/>
      <c r="AX43" s="231"/>
      <c r="AY43" s="231"/>
      <c r="AZ43" s="231"/>
      <c r="BA43" s="231"/>
      <c r="BB43" s="231"/>
      <c r="BC43" s="231"/>
      <c r="BD43" s="231"/>
      <c r="BE43" s="231"/>
      <c r="BF43" s="231"/>
      <c r="BG43" s="231"/>
      <c r="BH43" s="231"/>
      <c r="BI43" s="231"/>
      <c r="BJ43" s="231"/>
      <c r="BK43" s="231"/>
      <c r="BL43" s="231"/>
      <c r="BM43" s="231"/>
      <c r="BN43" s="231"/>
      <c r="BO43" s="231"/>
    </row>
    <row r="44" spans="1:67" ht="24">
      <c r="A44" s="252">
        <v>7</v>
      </c>
      <c r="B44" s="10" t="s">
        <v>58</v>
      </c>
      <c r="C44" s="11"/>
      <c r="D44" s="12" t="s">
        <v>71</v>
      </c>
      <c r="E44" s="12"/>
      <c r="F44" s="258">
        <v>0</v>
      </c>
      <c r="G44" s="13"/>
      <c r="H44" s="19" t="s">
        <v>60</v>
      </c>
      <c r="I44" s="25">
        <v>0</v>
      </c>
      <c r="J44" s="36"/>
      <c r="K44" s="260">
        <f>F44*I44</f>
        <v>0</v>
      </c>
      <c r="L44" s="268"/>
      <c r="M44" s="18"/>
    </row>
    <row r="45" spans="1:67">
      <c r="A45" s="240">
        <v>8</v>
      </c>
      <c r="B45" s="14" t="s">
        <v>54</v>
      </c>
      <c r="C45" s="14"/>
      <c r="D45" s="13" t="s">
        <v>72</v>
      </c>
      <c r="E45" s="13"/>
      <c r="F45" s="259">
        <f>'Att 2 - Rate Base'!J24</f>
        <v>0</v>
      </c>
      <c r="G45" s="13"/>
      <c r="H45" s="19" t="s">
        <v>42</v>
      </c>
      <c r="I45" s="25">
        <f>K167</f>
        <v>1</v>
      </c>
      <c r="J45" s="36"/>
      <c r="K45" s="260">
        <f>F45*I45</f>
        <v>0</v>
      </c>
      <c r="L45" s="261"/>
      <c r="M45" s="13"/>
      <c r="N45" s="231"/>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1"/>
      <c r="AN45" s="231"/>
      <c r="AO45" s="231"/>
      <c r="AP45" s="231"/>
      <c r="AQ45" s="231"/>
      <c r="AR45" s="231"/>
      <c r="AS45" s="231"/>
      <c r="AT45" s="231"/>
      <c r="AU45" s="231"/>
      <c r="AV45" s="231"/>
      <c r="AW45" s="231"/>
      <c r="AX45" s="231"/>
      <c r="AY45" s="231"/>
      <c r="AZ45" s="231"/>
      <c r="BA45" s="231"/>
      <c r="BB45" s="231"/>
      <c r="BC45" s="231"/>
      <c r="BD45" s="231"/>
      <c r="BE45" s="231"/>
      <c r="BF45" s="231"/>
      <c r="BG45" s="231"/>
      <c r="BH45" s="231"/>
      <c r="BI45" s="231"/>
      <c r="BJ45" s="231"/>
      <c r="BK45" s="231"/>
      <c r="BL45" s="231"/>
      <c r="BM45" s="231"/>
      <c r="BN45" s="231"/>
      <c r="BO45" s="231"/>
    </row>
    <row r="46" spans="1:67">
      <c r="A46" s="240">
        <v>9</v>
      </c>
      <c r="B46" s="14" t="s">
        <v>62</v>
      </c>
      <c r="C46" s="14"/>
      <c r="D46" s="13" t="s">
        <v>73</v>
      </c>
      <c r="E46" s="13"/>
      <c r="F46" s="258">
        <v>0</v>
      </c>
      <c r="G46" s="13"/>
      <c r="H46" s="19" t="s">
        <v>60</v>
      </c>
      <c r="I46" s="25">
        <v>0</v>
      </c>
      <c r="J46" s="36"/>
      <c r="K46" s="260">
        <f>F46*I46</f>
        <v>0</v>
      </c>
      <c r="L46" s="261"/>
      <c r="M46" s="13"/>
      <c r="N46" s="231"/>
      <c r="O46" s="231"/>
      <c r="P46" s="231"/>
      <c r="Q46" s="231"/>
      <c r="R46" s="231"/>
      <c r="S46" s="231"/>
      <c r="T46" s="231"/>
      <c r="U46" s="231"/>
      <c r="V46" s="231"/>
      <c r="W46" s="231"/>
      <c r="X46" s="231"/>
      <c r="Y46" s="231"/>
      <c r="Z46" s="231"/>
      <c r="AA46" s="231"/>
      <c r="AB46" s="231"/>
      <c r="AC46" s="231"/>
      <c r="AD46" s="231"/>
      <c r="AE46" s="231"/>
      <c r="AF46" s="231"/>
      <c r="AG46" s="231"/>
      <c r="AH46" s="231"/>
      <c r="AI46" s="231"/>
      <c r="AJ46" s="231"/>
      <c r="AK46" s="231"/>
      <c r="AL46" s="231"/>
      <c r="AM46" s="231"/>
      <c r="AN46" s="231"/>
      <c r="AO46" s="231"/>
      <c r="AP46" s="231"/>
      <c r="AQ46" s="231"/>
      <c r="AR46" s="231"/>
      <c r="AS46" s="231"/>
      <c r="AT46" s="231"/>
      <c r="AU46" s="231"/>
      <c r="AV46" s="231"/>
      <c r="AW46" s="231"/>
      <c r="AX46" s="231"/>
      <c r="AY46" s="231"/>
      <c r="AZ46" s="231"/>
      <c r="BA46" s="231"/>
      <c r="BB46" s="231"/>
      <c r="BC46" s="231"/>
      <c r="BD46" s="231"/>
      <c r="BE46" s="231"/>
      <c r="BF46" s="231"/>
      <c r="BG46" s="231"/>
      <c r="BH46" s="231"/>
      <c r="BI46" s="231"/>
      <c r="BJ46" s="231"/>
      <c r="BK46" s="231"/>
      <c r="BL46" s="231"/>
      <c r="BM46" s="231"/>
      <c r="BN46" s="231"/>
      <c r="BO46" s="231"/>
    </row>
    <row r="47" spans="1:67">
      <c r="A47" s="240">
        <v>10</v>
      </c>
      <c r="B47" s="14" t="s">
        <v>64</v>
      </c>
      <c r="C47" s="14"/>
      <c r="D47" s="13" t="s">
        <v>74</v>
      </c>
      <c r="E47" s="13"/>
      <c r="F47" s="259">
        <f>'Att 2 - Rate Base'!K24</f>
        <v>0</v>
      </c>
      <c r="G47" s="35"/>
      <c r="H47" s="19" t="s">
        <v>66</v>
      </c>
      <c r="I47" s="25">
        <f>K176</f>
        <v>1</v>
      </c>
      <c r="J47" s="36"/>
      <c r="K47" s="260">
        <f>F47*I47</f>
        <v>0</v>
      </c>
      <c r="L47" s="261"/>
      <c r="M47" s="13"/>
    </row>
    <row r="48" spans="1:67">
      <c r="A48" s="240">
        <v>11</v>
      </c>
      <c r="B48" s="1" t="s">
        <v>75</v>
      </c>
      <c r="C48" s="1"/>
      <c r="D48" s="13" t="s">
        <v>76</v>
      </c>
      <c r="E48" s="13"/>
      <c r="F48" s="263">
        <f>SUM(F44:F47)</f>
        <v>0</v>
      </c>
      <c r="G48" s="35"/>
      <c r="H48" s="19"/>
      <c r="I48" s="13"/>
      <c r="J48" s="13"/>
      <c r="K48" s="264">
        <f>SUM(K44:K47)</f>
        <v>0</v>
      </c>
      <c r="L48" s="261"/>
      <c r="M48" s="13"/>
    </row>
    <row r="49" spans="1:67">
      <c r="A49" s="240"/>
      <c r="B49" s="1"/>
      <c r="C49" s="1"/>
      <c r="D49" s="13"/>
      <c r="E49" s="13"/>
      <c r="F49" s="13"/>
      <c r="G49" s="13"/>
      <c r="H49" s="19"/>
      <c r="I49" s="13"/>
      <c r="J49" s="13"/>
      <c r="K49" s="269"/>
      <c r="L49" s="266"/>
      <c r="M49" s="13"/>
      <c r="N49" s="231"/>
      <c r="O49" s="231"/>
      <c r="P49" s="231"/>
      <c r="Q49" s="231"/>
      <c r="R49" s="231"/>
      <c r="S49" s="231"/>
      <c r="T49" s="231"/>
      <c r="U49" s="231"/>
      <c r="V49" s="231"/>
      <c r="W49" s="231"/>
      <c r="X49" s="231"/>
      <c r="Y49" s="231"/>
      <c r="Z49" s="231"/>
      <c r="AA49" s="231"/>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231"/>
      <c r="AX49" s="231"/>
      <c r="AY49" s="231"/>
      <c r="AZ49" s="231"/>
      <c r="BA49" s="231"/>
      <c r="BB49" s="231"/>
      <c r="BC49" s="231"/>
      <c r="BD49" s="231"/>
      <c r="BE49" s="231"/>
      <c r="BF49" s="231"/>
      <c r="BG49" s="231"/>
      <c r="BH49" s="231"/>
      <c r="BI49" s="231"/>
      <c r="BJ49" s="231"/>
      <c r="BK49" s="231"/>
      <c r="BL49" s="231"/>
      <c r="BM49" s="231"/>
      <c r="BN49" s="231"/>
      <c r="BO49" s="231"/>
    </row>
    <row r="50" spans="1:67">
      <c r="A50" s="240">
        <v>12</v>
      </c>
      <c r="B50" s="1" t="s">
        <v>77</v>
      </c>
      <c r="C50" s="1"/>
      <c r="D50" s="13"/>
      <c r="E50" s="13"/>
      <c r="F50" s="13"/>
      <c r="G50" s="13"/>
      <c r="H50" s="19"/>
      <c r="I50" s="13"/>
      <c r="J50" s="13"/>
      <c r="K50" s="269"/>
      <c r="L50" s="266"/>
      <c r="M50" s="13"/>
      <c r="N50" s="231"/>
      <c r="O50" s="231"/>
      <c r="P50" s="231"/>
      <c r="Q50" s="231"/>
      <c r="R50" s="231"/>
      <c r="S50" s="231"/>
      <c r="T50" s="231"/>
      <c r="U50" s="231"/>
      <c r="V50" s="231"/>
      <c r="W50" s="231"/>
      <c r="X50" s="231"/>
      <c r="Y50" s="231"/>
      <c r="Z50" s="231"/>
      <c r="AA50" s="231"/>
      <c r="AB50" s="231"/>
      <c r="AC50" s="231"/>
      <c r="AD50" s="231"/>
      <c r="AE50" s="231"/>
      <c r="AF50" s="231"/>
      <c r="AG50" s="231"/>
      <c r="AH50" s="231"/>
      <c r="AI50" s="231"/>
      <c r="AJ50" s="231"/>
      <c r="AK50" s="231"/>
      <c r="AL50" s="231"/>
      <c r="AM50" s="231"/>
      <c r="AN50" s="231"/>
      <c r="AO50" s="231"/>
      <c r="AP50" s="231"/>
      <c r="AQ50" s="231"/>
      <c r="AR50" s="231"/>
      <c r="AS50" s="231"/>
      <c r="AT50" s="231"/>
      <c r="AU50" s="231"/>
      <c r="AV50" s="231"/>
      <c r="AW50" s="231"/>
      <c r="AX50" s="231"/>
      <c r="AY50" s="231"/>
      <c r="AZ50" s="231"/>
      <c r="BA50" s="231"/>
      <c r="BB50" s="231"/>
      <c r="BC50" s="231"/>
      <c r="BD50" s="231"/>
      <c r="BE50" s="231"/>
      <c r="BF50" s="231"/>
      <c r="BG50" s="231"/>
      <c r="BH50" s="231"/>
      <c r="BI50" s="231"/>
      <c r="BJ50" s="231"/>
      <c r="BK50" s="231"/>
      <c r="BL50" s="231"/>
      <c r="BM50" s="231"/>
      <c r="BN50" s="231"/>
      <c r="BO50" s="231"/>
    </row>
    <row r="51" spans="1:67">
      <c r="A51" s="240">
        <v>13</v>
      </c>
      <c r="B51" s="14" t="s">
        <v>58</v>
      </c>
      <c r="C51" s="14"/>
      <c r="D51" s="13" t="s">
        <v>78</v>
      </c>
      <c r="E51" s="13"/>
      <c r="F51" s="270">
        <f>F37-F44</f>
        <v>0</v>
      </c>
      <c r="G51" s="35"/>
      <c r="H51" s="19"/>
      <c r="I51" s="13"/>
      <c r="J51" s="13"/>
      <c r="K51" s="270">
        <f>K37-K44</f>
        <v>0</v>
      </c>
      <c r="L51" s="268"/>
      <c r="M51" s="13"/>
    </row>
    <row r="52" spans="1:67">
      <c r="A52" s="240">
        <v>14</v>
      </c>
      <c r="B52" s="14" t="s">
        <v>54</v>
      </c>
      <c r="C52" s="14"/>
      <c r="D52" s="13" t="s">
        <v>79</v>
      </c>
      <c r="E52" s="13"/>
      <c r="F52" s="270">
        <f>F38-F45</f>
        <v>0</v>
      </c>
      <c r="G52" s="35"/>
      <c r="H52" s="19"/>
      <c r="I52" s="13"/>
      <c r="J52" s="13"/>
      <c r="K52" s="270">
        <f>K38-K45</f>
        <v>0</v>
      </c>
      <c r="L52" s="261"/>
      <c r="M52" s="13"/>
    </row>
    <row r="53" spans="1:67">
      <c r="A53" s="240">
        <v>15</v>
      </c>
      <c r="B53" s="14" t="s">
        <v>62</v>
      </c>
      <c r="C53" s="14"/>
      <c r="D53" s="13" t="s">
        <v>80</v>
      </c>
      <c r="E53" s="13"/>
      <c r="F53" s="270">
        <f>F39-F46</f>
        <v>0</v>
      </c>
      <c r="G53" s="35"/>
      <c r="H53" s="19"/>
      <c r="I53" s="13"/>
      <c r="J53" s="13"/>
      <c r="K53" s="270">
        <f>K39-K46</f>
        <v>0</v>
      </c>
      <c r="L53" s="261"/>
      <c r="M53" s="13"/>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N53" s="231"/>
      <c r="BO53" s="231"/>
    </row>
    <row r="54" spans="1:67">
      <c r="A54" s="240">
        <v>16</v>
      </c>
      <c r="B54" s="14" t="s">
        <v>64</v>
      </c>
      <c r="C54" s="14"/>
      <c r="D54" s="13" t="s">
        <v>81</v>
      </c>
      <c r="E54" s="13"/>
      <c r="F54" s="270">
        <f>F40-F47</f>
        <v>0</v>
      </c>
      <c r="G54" s="35"/>
      <c r="H54" s="19"/>
      <c r="I54" s="13"/>
      <c r="J54" s="13"/>
      <c r="K54" s="270">
        <f>K40-K47</f>
        <v>0</v>
      </c>
      <c r="L54" s="261"/>
      <c r="M54" s="13"/>
      <c r="N54" s="231"/>
      <c r="O54" s="231"/>
      <c r="P54" s="231"/>
      <c r="Q54" s="231"/>
      <c r="R54" s="231"/>
      <c r="S54" s="231"/>
      <c r="T54" s="231"/>
      <c r="U54" s="231"/>
      <c r="V54" s="231"/>
      <c r="W54" s="231"/>
      <c r="X54" s="231"/>
      <c r="Y54" s="231"/>
      <c r="Z54" s="231"/>
      <c r="AA54" s="231"/>
      <c r="AB54" s="231"/>
      <c r="AC54" s="231"/>
      <c r="AD54" s="231"/>
      <c r="AE54" s="231"/>
      <c r="AF54" s="231"/>
      <c r="AG54" s="231"/>
      <c r="AH54" s="231"/>
      <c r="AI54" s="231"/>
      <c r="AJ54" s="231"/>
      <c r="AK54" s="231"/>
      <c r="AL54" s="231"/>
      <c r="AM54" s="231"/>
      <c r="AN54" s="231"/>
      <c r="AO54" s="231"/>
      <c r="AP54" s="231"/>
      <c r="AQ54" s="231"/>
      <c r="AR54" s="231"/>
      <c r="AS54" s="231"/>
      <c r="AT54" s="231"/>
      <c r="AU54" s="231"/>
      <c r="AV54" s="231"/>
      <c r="AW54" s="231"/>
      <c r="AX54" s="231"/>
      <c r="AY54" s="231"/>
      <c r="AZ54" s="231"/>
      <c r="BA54" s="231"/>
      <c r="BB54" s="231"/>
      <c r="BC54" s="231"/>
      <c r="BD54" s="231"/>
      <c r="BE54" s="231"/>
      <c r="BF54" s="231"/>
      <c r="BG54" s="231"/>
      <c r="BH54" s="231"/>
      <c r="BI54" s="231"/>
      <c r="BJ54" s="231"/>
      <c r="BK54" s="231"/>
      <c r="BL54" s="231"/>
      <c r="BM54" s="231"/>
      <c r="BN54" s="231"/>
      <c r="BO54" s="231"/>
    </row>
    <row r="55" spans="1:67">
      <c r="A55" s="240">
        <v>17</v>
      </c>
      <c r="B55" s="1" t="s">
        <v>82</v>
      </c>
      <c r="C55" s="1"/>
      <c r="D55" s="7" t="s">
        <v>83</v>
      </c>
      <c r="E55" s="13"/>
      <c r="F55" s="271">
        <f>SUM(F51:F54)</f>
        <v>0</v>
      </c>
      <c r="G55" s="35"/>
      <c r="H55" s="217" t="s">
        <v>84</v>
      </c>
      <c r="I55" s="36">
        <f>IF(K55&gt;0,K55/F55,1)</f>
        <v>1</v>
      </c>
      <c r="J55" s="36"/>
      <c r="K55" s="272">
        <f>SUM(K51:K54)</f>
        <v>0</v>
      </c>
      <c r="L55" s="261"/>
      <c r="M55" s="13"/>
    </row>
    <row r="56" spans="1:67">
      <c r="A56" s="240"/>
      <c r="B56" s="1"/>
      <c r="C56" s="1"/>
      <c r="D56" s="13"/>
      <c r="E56" s="13"/>
      <c r="F56" s="261"/>
      <c r="G56" s="19"/>
      <c r="H56" s="19"/>
      <c r="I56" s="36"/>
      <c r="J56" s="36"/>
      <c r="K56" s="270"/>
      <c r="L56" s="261"/>
      <c r="M56" s="13"/>
    </row>
    <row r="57" spans="1:67">
      <c r="A57" s="240">
        <v>18</v>
      </c>
      <c r="B57" s="1" t="s">
        <v>85</v>
      </c>
      <c r="C57" s="1"/>
      <c r="D57" s="13"/>
      <c r="E57" s="13"/>
      <c r="F57" s="266"/>
      <c r="G57" s="13"/>
      <c r="H57" s="19"/>
      <c r="I57" s="13"/>
      <c r="J57" s="13"/>
      <c r="K57" s="270"/>
      <c r="L57" s="266"/>
      <c r="M57" s="13"/>
      <c r="N57" s="231"/>
      <c r="O57" s="231"/>
      <c r="P57" s="231"/>
      <c r="Q57" s="231"/>
      <c r="R57" s="231"/>
      <c r="S57" s="231"/>
      <c r="T57" s="231"/>
      <c r="U57" s="231"/>
      <c r="V57" s="231"/>
      <c r="W57" s="231"/>
      <c r="X57" s="231"/>
      <c r="Y57" s="231"/>
      <c r="Z57" s="231"/>
      <c r="AA57" s="231"/>
      <c r="AB57" s="231"/>
      <c r="AC57" s="231"/>
      <c r="AD57" s="231"/>
      <c r="AE57" s="231"/>
      <c r="AF57" s="231"/>
      <c r="AG57" s="231"/>
      <c r="AH57" s="231"/>
      <c r="AI57" s="231"/>
      <c r="AJ57" s="231"/>
      <c r="AK57" s="231"/>
      <c r="AL57" s="231"/>
      <c r="AM57" s="231"/>
      <c r="AN57" s="231"/>
      <c r="AO57" s="231"/>
      <c r="AP57" s="231"/>
      <c r="AQ57" s="231"/>
      <c r="AR57" s="231"/>
      <c r="AS57" s="231"/>
      <c r="AT57" s="231"/>
      <c r="AU57" s="231"/>
      <c r="AV57" s="231"/>
      <c r="AW57" s="231"/>
      <c r="AX57" s="231"/>
      <c r="AY57" s="231"/>
      <c r="AZ57" s="231"/>
      <c r="BA57" s="231"/>
      <c r="BB57" s="231"/>
      <c r="BC57" s="231"/>
      <c r="BD57" s="231"/>
      <c r="BE57" s="231"/>
      <c r="BF57" s="231"/>
      <c r="BG57" s="231"/>
      <c r="BH57" s="231"/>
      <c r="BI57" s="231"/>
      <c r="BJ57" s="231"/>
      <c r="BK57" s="231"/>
      <c r="BL57" s="231"/>
      <c r="BM57" s="231"/>
      <c r="BN57" s="231"/>
      <c r="BO57" s="231"/>
    </row>
    <row r="58" spans="1:67">
      <c r="A58" s="240">
        <v>19</v>
      </c>
      <c r="B58" s="23" t="s">
        <v>86</v>
      </c>
      <c r="C58" s="14"/>
      <c r="D58" s="13" t="s">
        <v>87</v>
      </c>
      <c r="E58" s="13"/>
      <c r="F58" s="20">
        <v>0</v>
      </c>
      <c r="G58" s="35"/>
      <c r="H58" s="220" t="s">
        <v>60</v>
      </c>
      <c r="I58" s="25">
        <v>0</v>
      </c>
      <c r="J58" s="273"/>
      <c r="K58" s="269">
        <f>F58*I58</f>
        <v>0</v>
      </c>
      <c r="L58" s="268"/>
      <c r="M58" s="266"/>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M58" s="231"/>
      <c r="AN58" s="231"/>
      <c r="AO58" s="231"/>
      <c r="AP58" s="231"/>
      <c r="AQ58" s="231"/>
      <c r="AR58" s="231"/>
      <c r="AS58" s="231"/>
      <c r="AT58" s="231"/>
      <c r="AU58" s="231"/>
      <c r="AV58" s="231"/>
      <c r="AW58" s="231"/>
      <c r="AX58" s="231"/>
      <c r="AY58" s="231"/>
      <c r="AZ58" s="231"/>
      <c r="BA58" s="231"/>
      <c r="BB58" s="231"/>
      <c r="BC58" s="231"/>
      <c r="BD58" s="231"/>
      <c r="BE58" s="231"/>
      <c r="BF58" s="231"/>
      <c r="BG58" s="231"/>
      <c r="BH58" s="231"/>
      <c r="BI58" s="231"/>
      <c r="BJ58" s="231"/>
      <c r="BK58" s="231"/>
      <c r="BL58" s="231"/>
      <c r="BM58" s="231"/>
      <c r="BN58" s="231"/>
      <c r="BO58" s="231"/>
    </row>
    <row r="59" spans="1:67">
      <c r="A59" s="240">
        <v>20</v>
      </c>
      <c r="B59" s="23" t="s">
        <v>88</v>
      </c>
      <c r="C59" s="14"/>
      <c r="D59" s="13" t="s">
        <v>928</v>
      </c>
      <c r="E59" s="13"/>
      <c r="F59" s="270">
        <f>'Att 11a - ADIT Summary'!G45</f>
        <v>0</v>
      </c>
      <c r="G59" s="35"/>
      <c r="H59" s="19" t="s">
        <v>89</v>
      </c>
      <c r="I59" s="36">
        <f>I55</f>
        <v>1</v>
      </c>
      <c r="J59" s="36"/>
      <c r="K59" s="269">
        <f t="shared" ref="K59:K68" si="0">F59*I59</f>
        <v>0</v>
      </c>
      <c r="L59" s="37"/>
      <c r="M59" s="13"/>
    </row>
    <row r="60" spans="1:67">
      <c r="A60" s="240">
        <v>21</v>
      </c>
      <c r="B60" s="23" t="s">
        <v>90</v>
      </c>
      <c r="C60" s="14"/>
      <c r="D60" s="13" t="s">
        <v>929</v>
      </c>
      <c r="E60" s="13"/>
      <c r="F60" s="270">
        <f>'Att 11a - ADIT Summary'!G52</f>
        <v>-4851876.5</v>
      </c>
      <c r="G60" s="35"/>
      <c r="H60" s="19" t="s">
        <v>89</v>
      </c>
      <c r="I60" s="36">
        <f>I55</f>
        <v>1</v>
      </c>
      <c r="J60" s="36"/>
      <c r="K60" s="269">
        <f t="shared" si="0"/>
        <v>-4851876.5</v>
      </c>
      <c r="L60" s="37"/>
      <c r="M60" s="13"/>
    </row>
    <row r="61" spans="1:67">
      <c r="A61" s="240">
        <v>22</v>
      </c>
      <c r="B61" s="23" t="s">
        <v>91</v>
      </c>
      <c r="C61" s="14"/>
      <c r="D61" s="13" t="s">
        <v>930</v>
      </c>
      <c r="E61" s="13"/>
      <c r="F61" s="270">
        <f>'Att 11a - ADIT Summary'!G38</f>
        <v>6204812.6821917798</v>
      </c>
      <c r="G61" s="35"/>
      <c r="H61" s="19" t="s">
        <v>89</v>
      </c>
      <c r="I61" s="36">
        <f>I55</f>
        <v>1</v>
      </c>
      <c r="J61" s="36"/>
      <c r="K61" s="269">
        <f t="shared" si="0"/>
        <v>6204812.6821917798</v>
      </c>
      <c r="L61" s="37"/>
      <c r="M61" s="13"/>
      <c r="N61" s="231"/>
      <c r="O61" s="231"/>
      <c r="P61" s="231"/>
      <c r="Q61" s="231"/>
      <c r="R61" s="231"/>
      <c r="S61" s="231"/>
      <c r="T61" s="231"/>
      <c r="U61" s="231"/>
      <c r="V61" s="231"/>
      <c r="W61" s="231"/>
      <c r="X61" s="231"/>
      <c r="Y61" s="231"/>
      <c r="Z61" s="231"/>
      <c r="AA61" s="231"/>
      <c r="AB61" s="231"/>
      <c r="AC61" s="231"/>
      <c r="AD61" s="231"/>
      <c r="AE61" s="231"/>
      <c r="AF61" s="231"/>
      <c r="AG61" s="231"/>
      <c r="AH61" s="231"/>
      <c r="AI61" s="231"/>
      <c r="AJ61" s="231"/>
      <c r="AK61" s="231"/>
      <c r="AL61" s="231"/>
      <c r="AM61" s="231"/>
      <c r="AN61" s="231"/>
      <c r="AO61" s="231"/>
      <c r="AP61" s="231"/>
      <c r="AQ61" s="231"/>
      <c r="AR61" s="231"/>
      <c r="AS61" s="231"/>
      <c r="AT61" s="231"/>
      <c r="AU61" s="231"/>
      <c r="AV61" s="231"/>
      <c r="AW61" s="231"/>
      <c r="AX61" s="231"/>
      <c r="AY61" s="231"/>
      <c r="AZ61" s="231"/>
      <c r="BA61" s="231"/>
      <c r="BB61" s="231"/>
      <c r="BC61" s="231"/>
      <c r="BD61" s="231"/>
      <c r="BE61" s="231"/>
      <c r="BF61" s="231"/>
      <c r="BG61" s="231"/>
      <c r="BH61" s="231"/>
      <c r="BI61" s="231"/>
      <c r="BJ61" s="231"/>
      <c r="BK61" s="231"/>
      <c r="BL61" s="231"/>
      <c r="BM61" s="231"/>
      <c r="BN61" s="231"/>
      <c r="BO61" s="231"/>
    </row>
    <row r="62" spans="1:67">
      <c r="A62" s="224">
        <v>23</v>
      </c>
      <c r="B62" s="15" t="s">
        <v>92</v>
      </c>
      <c r="C62" s="14"/>
      <c r="D62" s="13" t="s">
        <v>93</v>
      </c>
      <c r="E62" s="13"/>
      <c r="F62" s="228">
        <f>'Att 9 - Excess-Def Summary'!E16</f>
        <v>0</v>
      </c>
      <c r="G62" s="35"/>
      <c r="H62" s="19" t="s">
        <v>89</v>
      </c>
      <c r="I62" s="36">
        <f>I55</f>
        <v>1</v>
      </c>
      <c r="J62" s="36"/>
      <c r="K62" s="269">
        <f t="shared" si="0"/>
        <v>0</v>
      </c>
      <c r="L62" s="37"/>
      <c r="M62" s="13"/>
      <c r="N62" s="231"/>
      <c r="O62" s="231"/>
      <c r="P62" s="231"/>
      <c r="Q62" s="231"/>
      <c r="R62" s="231"/>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c r="AP62" s="231"/>
      <c r="AQ62" s="231"/>
      <c r="AR62" s="231"/>
      <c r="AS62" s="231"/>
      <c r="AT62" s="231"/>
      <c r="AU62" s="231"/>
      <c r="AV62" s="231"/>
      <c r="AW62" s="231"/>
      <c r="AX62" s="231"/>
      <c r="AY62" s="231"/>
      <c r="AZ62" s="231"/>
      <c r="BA62" s="231"/>
      <c r="BB62" s="231"/>
      <c r="BC62" s="231"/>
      <c r="BD62" s="231"/>
      <c r="BE62" s="231"/>
      <c r="BF62" s="231"/>
      <c r="BG62" s="231"/>
      <c r="BH62" s="231"/>
      <c r="BI62" s="231"/>
      <c r="BJ62" s="231"/>
      <c r="BK62" s="231"/>
      <c r="BL62" s="231"/>
      <c r="BM62" s="231"/>
      <c r="BN62" s="231"/>
      <c r="BO62" s="231"/>
    </row>
    <row r="63" spans="1:67">
      <c r="A63" s="224">
        <v>24</v>
      </c>
      <c r="B63" s="23" t="s">
        <v>94</v>
      </c>
      <c r="C63" s="14"/>
      <c r="D63" s="13" t="s">
        <v>95</v>
      </c>
      <c r="E63" s="13"/>
      <c r="F63" s="20">
        <v>0</v>
      </c>
      <c r="G63" s="35"/>
      <c r="H63" s="19" t="s">
        <v>89</v>
      </c>
      <c r="I63" s="36">
        <f>I55</f>
        <v>1</v>
      </c>
      <c r="J63" s="36"/>
      <c r="K63" s="269">
        <f>F63*I63</f>
        <v>0</v>
      </c>
      <c r="L63" s="37"/>
      <c r="M63" s="13"/>
    </row>
    <row r="64" spans="1:67">
      <c r="A64" s="224">
        <v>25</v>
      </c>
      <c r="B64" s="14" t="s">
        <v>96</v>
      </c>
      <c r="C64" s="14"/>
      <c r="D64" s="13" t="s">
        <v>97</v>
      </c>
      <c r="E64" s="13"/>
      <c r="F64" s="270">
        <f>'Att 2 - Rate Base'!K74</f>
        <v>0</v>
      </c>
      <c r="G64" s="35"/>
      <c r="H64" s="19" t="s">
        <v>47</v>
      </c>
      <c r="I64" s="29">
        <v>1</v>
      </c>
      <c r="J64" s="36"/>
      <c r="K64" s="269">
        <f>F64*I64</f>
        <v>0</v>
      </c>
      <c r="L64" s="37"/>
      <c r="M64" s="13"/>
    </row>
    <row r="65" spans="1:67">
      <c r="A65" s="224">
        <v>26</v>
      </c>
      <c r="B65" s="14" t="s">
        <v>98</v>
      </c>
      <c r="C65" s="14"/>
      <c r="D65" s="13" t="s">
        <v>99</v>
      </c>
      <c r="E65" s="13"/>
      <c r="F65" s="270">
        <f>'Att 2 - Rate Base'!F24</f>
        <v>0</v>
      </c>
      <c r="G65" s="35"/>
      <c r="H65" s="19" t="s">
        <v>47</v>
      </c>
      <c r="I65" s="29">
        <v>1</v>
      </c>
      <c r="J65" s="36"/>
      <c r="K65" s="269">
        <f>F65*I65</f>
        <v>0</v>
      </c>
      <c r="L65" s="37"/>
      <c r="M65" s="13"/>
      <c r="N65" s="231"/>
      <c r="O65" s="231"/>
      <c r="P65" s="231"/>
      <c r="Q65" s="231"/>
      <c r="R65" s="231"/>
      <c r="S65" s="231"/>
      <c r="T65" s="231"/>
      <c r="U65" s="231"/>
      <c r="V65" s="231"/>
      <c r="W65" s="231"/>
      <c r="X65" s="231"/>
      <c r="Y65" s="231"/>
      <c r="Z65" s="231"/>
      <c r="AA65" s="231"/>
      <c r="AB65" s="231"/>
      <c r="AC65" s="231"/>
      <c r="AD65" s="231"/>
      <c r="AE65" s="231"/>
      <c r="AF65" s="231"/>
      <c r="AG65" s="231"/>
      <c r="AH65" s="231"/>
      <c r="AI65" s="231"/>
      <c r="AJ65" s="231"/>
      <c r="AK65" s="231"/>
      <c r="AL65" s="231"/>
      <c r="AM65" s="231"/>
      <c r="AN65" s="231"/>
      <c r="AO65" s="231"/>
      <c r="AP65" s="231"/>
      <c r="AQ65" s="231"/>
      <c r="AR65" s="231"/>
      <c r="AS65" s="231"/>
      <c r="AT65" s="231"/>
      <c r="AU65" s="231"/>
      <c r="AV65" s="231"/>
      <c r="AW65" s="231"/>
      <c r="AX65" s="231"/>
      <c r="AY65" s="231"/>
      <c r="AZ65" s="231"/>
      <c r="BA65" s="231"/>
      <c r="BB65" s="231"/>
      <c r="BC65" s="231"/>
      <c r="BD65" s="231"/>
      <c r="BE65" s="231"/>
      <c r="BF65" s="231"/>
      <c r="BG65" s="231"/>
      <c r="BH65" s="231"/>
      <c r="BI65" s="231"/>
      <c r="BJ65" s="231"/>
      <c r="BK65" s="231"/>
      <c r="BL65" s="231"/>
      <c r="BM65" s="231"/>
      <c r="BN65" s="231"/>
      <c r="BO65" s="231"/>
    </row>
    <row r="66" spans="1:67">
      <c r="A66" s="224">
        <v>27</v>
      </c>
      <c r="B66" s="14" t="s">
        <v>100</v>
      </c>
      <c r="C66" s="14"/>
      <c r="D66" s="13" t="s">
        <v>101</v>
      </c>
      <c r="E66" s="13"/>
      <c r="F66" s="270">
        <f>'Att 2 - Rate Base'!D43</f>
        <v>17338285.846153848</v>
      </c>
      <c r="G66" s="35"/>
      <c r="H66" s="19" t="s">
        <v>47</v>
      </c>
      <c r="I66" s="29">
        <v>1</v>
      </c>
      <c r="J66" s="36"/>
      <c r="K66" s="269">
        <f>F66*I66</f>
        <v>17338285.846153848</v>
      </c>
      <c r="L66" s="19"/>
      <c r="M66" s="13"/>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31"/>
      <c r="AM66" s="231"/>
      <c r="AN66" s="231"/>
      <c r="AO66" s="231"/>
      <c r="AP66" s="231"/>
      <c r="AQ66" s="231"/>
      <c r="AR66" s="231"/>
      <c r="AS66" s="231"/>
      <c r="AT66" s="231"/>
      <c r="AU66" s="231"/>
      <c r="AV66" s="231"/>
      <c r="AW66" s="231"/>
      <c r="AX66" s="231"/>
      <c r="AY66" s="231"/>
      <c r="AZ66" s="231"/>
      <c r="BA66" s="231"/>
      <c r="BB66" s="231"/>
      <c r="BC66" s="231"/>
      <c r="BD66" s="231"/>
      <c r="BE66" s="231"/>
      <c r="BF66" s="231"/>
      <c r="BG66" s="231"/>
      <c r="BH66" s="231"/>
      <c r="BI66" s="231"/>
      <c r="BJ66" s="231"/>
      <c r="BK66" s="231"/>
      <c r="BL66" s="231"/>
      <c r="BM66" s="231"/>
      <c r="BN66" s="231"/>
      <c r="BO66" s="231"/>
    </row>
    <row r="67" spans="1:67" ht="13.35" customHeight="1">
      <c r="A67" s="224" t="s">
        <v>744</v>
      </c>
      <c r="B67" s="14" t="s">
        <v>745</v>
      </c>
      <c r="C67" s="14"/>
      <c r="D67" s="13" t="s">
        <v>921</v>
      </c>
      <c r="E67" s="423"/>
      <c r="F67" s="270">
        <f>'Att 2 - Rate Base'!E43</f>
        <v>0</v>
      </c>
      <c r="G67" s="424"/>
      <c r="H67" s="19" t="s">
        <v>47</v>
      </c>
      <c r="I67" s="29">
        <v>1</v>
      </c>
      <c r="J67" s="36"/>
      <c r="K67" s="269">
        <f>F67*I67</f>
        <v>0</v>
      </c>
      <c r="L67" s="19"/>
      <c r="M67" s="13"/>
      <c r="N67" s="231"/>
      <c r="O67" s="231"/>
      <c r="P67" s="231"/>
      <c r="Q67" s="231"/>
      <c r="R67" s="231"/>
      <c r="S67" s="231"/>
      <c r="T67" s="231"/>
      <c r="U67" s="231"/>
      <c r="V67" s="231"/>
      <c r="W67" s="231"/>
      <c r="X67" s="231"/>
      <c r="Y67" s="231"/>
      <c r="Z67" s="231"/>
      <c r="AA67" s="231"/>
      <c r="AB67" s="231"/>
      <c r="AC67" s="231"/>
      <c r="AD67" s="231"/>
      <c r="AE67" s="231"/>
      <c r="AF67" s="231"/>
      <c r="AG67" s="231"/>
      <c r="AH67" s="231"/>
      <c r="AI67" s="231"/>
      <c r="AJ67" s="231"/>
      <c r="AK67" s="231"/>
      <c r="AL67" s="231"/>
      <c r="AM67" s="231"/>
      <c r="AN67" s="231"/>
      <c r="AO67" s="231"/>
      <c r="AP67" s="231"/>
      <c r="AQ67" s="231"/>
      <c r="AR67" s="231"/>
      <c r="AS67" s="231"/>
      <c r="AT67" s="231"/>
      <c r="AU67" s="231"/>
      <c r="AV67" s="231"/>
      <c r="AW67" s="231"/>
      <c r="AX67" s="231"/>
      <c r="AY67" s="231"/>
      <c r="AZ67" s="231"/>
      <c r="BA67" s="231"/>
      <c r="BB67" s="231"/>
      <c r="BC67" s="231"/>
      <c r="BD67" s="231"/>
      <c r="BE67" s="231"/>
      <c r="BF67" s="231"/>
      <c r="BG67" s="231"/>
      <c r="BH67" s="231"/>
      <c r="BI67" s="231"/>
      <c r="BJ67" s="231"/>
      <c r="BK67" s="231"/>
      <c r="BL67" s="231"/>
      <c r="BM67" s="231"/>
      <c r="BN67" s="231"/>
      <c r="BO67" s="231"/>
    </row>
    <row r="68" spans="1:67">
      <c r="A68" s="224">
        <v>28</v>
      </c>
      <c r="B68" s="14" t="s">
        <v>102</v>
      </c>
      <c r="C68" s="14"/>
      <c r="D68" s="13" t="s">
        <v>103</v>
      </c>
      <c r="E68" s="13"/>
      <c r="F68" s="270">
        <f>'Att 2 - Rate Base'!F43</f>
        <v>0</v>
      </c>
      <c r="G68" s="35"/>
      <c r="H68" s="19" t="s">
        <v>47</v>
      </c>
      <c r="I68" s="29">
        <v>1</v>
      </c>
      <c r="J68" s="36"/>
      <c r="K68" s="269">
        <f t="shared" si="0"/>
        <v>0</v>
      </c>
      <c r="L68" s="19"/>
      <c r="M68" s="13"/>
    </row>
    <row r="69" spans="1:67">
      <c r="A69" s="224">
        <v>29</v>
      </c>
      <c r="B69" s="1" t="s">
        <v>104</v>
      </c>
      <c r="C69" s="1"/>
      <c r="D69" s="55" t="s">
        <v>105</v>
      </c>
      <c r="E69" s="13"/>
      <c r="F69" s="274">
        <f>SUM(F58:F68)</f>
        <v>18691222.02834563</v>
      </c>
      <c r="G69" s="35"/>
      <c r="H69" s="19"/>
      <c r="I69" s="13"/>
      <c r="J69" s="13"/>
      <c r="K69" s="272">
        <f>SUM(K58:K68)</f>
        <v>18691222.02834563</v>
      </c>
      <c r="L69" s="19"/>
      <c r="M69" s="13"/>
    </row>
    <row r="70" spans="1:67">
      <c r="A70" s="224"/>
      <c r="B70" s="1"/>
      <c r="C70" s="1"/>
      <c r="D70" s="13"/>
      <c r="E70" s="13"/>
      <c r="F70" s="35"/>
      <c r="G70" s="35"/>
      <c r="H70" s="19"/>
      <c r="I70" s="13"/>
      <c r="J70" s="13"/>
      <c r="K70" s="273"/>
      <c r="L70" s="19"/>
      <c r="M70" s="13"/>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c r="AK70" s="231"/>
      <c r="AL70" s="231"/>
      <c r="AM70" s="231"/>
      <c r="AN70" s="231"/>
      <c r="AO70" s="231"/>
      <c r="AP70" s="231"/>
      <c r="AQ70" s="231"/>
      <c r="AR70" s="231"/>
      <c r="AS70" s="231"/>
      <c r="AT70" s="231"/>
      <c r="AU70" s="231"/>
      <c r="AV70" s="231"/>
      <c r="AW70" s="231"/>
      <c r="AX70" s="231"/>
      <c r="AY70" s="231"/>
      <c r="AZ70" s="231"/>
      <c r="BA70" s="231"/>
      <c r="BB70" s="231"/>
      <c r="BC70" s="231"/>
      <c r="BD70" s="231"/>
      <c r="BE70" s="231"/>
      <c r="BF70" s="231"/>
      <c r="BG70" s="231"/>
      <c r="BH70" s="231"/>
      <c r="BI70" s="231"/>
      <c r="BJ70" s="231"/>
      <c r="BK70" s="231"/>
      <c r="BL70" s="231"/>
      <c r="BM70" s="231"/>
      <c r="BN70" s="231"/>
      <c r="BO70" s="231"/>
    </row>
    <row r="71" spans="1:67">
      <c r="A71" s="224">
        <v>30</v>
      </c>
      <c r="B71" s="1" t="s">
        <v>106</v>
      </c>
      <c r="C71" s="1"/>
      <c r="D71" s="13" t="s">
        <v>107</v>
      </c>
      <c r="E71" s="13"/>
      <c r="F71" s="35">
        <f>'Att 2 - Rate Base'!G24</f>
        <v>0</v>
      </c>
      <c r="G71" s="35"/>
      <c r="H71" s="19" t="s">
        <v>42</v>
      </c>
      <c r="I71" s="36">
        <f>K167</f>
        <v>1</v>
      </c>
      <c r="J71" s="36"/>
      <c r="K71" s="273">
        <f>F71*I71</f>
        <v>0</v>
      </c>
      <c r="L71" s="19"/>
      <c r="M71" s="13"/>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c r="AP71" s="231"/>
      <c r="AQ71" s="231"/>
      <c r="AR71" s="231"/>
      <c r="AS71" s="231"/>
      <c r="AT71" s="231"/>
      <c r="AU71" s="231"/>
      <c r="AV71" s="231"/>
      <c r="AW71" s="231"/>
      <c r="AX71" s="231"/>
      <c r="AY71" s="231"/>
      <c r="AZ71" s="231"/>
      <c r="BA71" s="231"/>
      <c r="BB71" s="231"/>
      <c r="BC71" s="231"/>
      <c r="BD71" s="231"/>
      <c r="BE71" s="231"/>
      <c r="BF71" s="231"/>
      <c r="BG71" s="231"/>
      <c r="BH71" s="231"/>
      <c r="BI71" s="231"/>
      <c r="BJ71" s="231"/>
      <c r="BK71" s="231"/>
      <c r="BL71" s="231"/>
      <c r="BM71" s="231"/>
      <c r="BN71" s="231"/>
      <c r="BO71" s="231"/>
    </row>
    <row r="72" spans="1:67">
      <c r="A72" s="224"/>
      <c r="B72" s="1"/>
      <c r="C72" s="1"/>
      <c r="D72" s="13"/>
      <c r="E72" s="13"/>
      <c r="F72" s="19"/>
      <c r="G72" s="19"/>
      <c r="H72" s="19"/>
      <c r="I72" s="13"/>
      <c r="J72" s="13"/>
      <c r="K72" s="273"/>
      <c r="L72" s="19"/>
      <c r="M72" s="13"/>
    </row>
    <row r="73" spans="1:67">
      <c r="A73" s="224">
        <v>31</v>
      </c>
      <c r="B73" s="1" t="s">
        <v>108</v>
      </c>
      <c r="C73" s="1"/>
      <c r="D73" s="13" t="s">
        <v>109</v>
      </c>
      <c r="E73" s="13"/>
      <c r="F73" s="19"/>
      <c r="G73" s="19"/>
      <c r="H73" s="19"/>
      <c r="I73" s="19"/>
      <c r="J73" s="19"/>
      <c r="K73" s="273"/>
      <c r="L73" s="37"/>
      <c r="M73" s="13"/>
    </row>
    <row r="74" spans="1:67">
      <c r="A74" s="224">
        <v>32</v>
      </c>
      <c r="B74" s="14" t="s">
        <v>110</v>
      </c>
      <c r="C74" s="14"/>
      <c r="D74" s="55" t="s">
        <v>111</v>
      </c>
      <c r="E74" s="13"/>
      <c r="F74" s="270">
        <f>(1/8)*(F108-F105)</f>
        <v>224868.5</v>
      </c>
      <c r="G74" s="35"/>
      <c r="H74" s="19"/>
      <c r="I74" s="13"/>
      <c r="J74" s="13"/>
      <c r="K74" s="270">
        <f>(1/8)*(K108-K105)</f>
        <v>224868.5</v>
      </c>
      <c r="L74" s="19"/>
      <c r="M74" s="13"/>
      <c r="N74" s="231"/>
      <c r="O74" s="231"/>
      <c r="P74" s="231"/>
      <c r="Q74" s="231"/>
      <c r="R74" s="231"/>
      <c r="S74" s="231"/>
      <c r="T74" s="231"/>
      <c r="U74" s="231"/>
      <c r="V74" s="231"/>
      <c r="W74" s="231"/>
      <c r="X74" s="231"/>
      <c r="Y74" s="231"/>
      <c r="Z74" s="231"/>
      <c r="AA74" s="231"/>
      <c r="AB74" s="231"/>
      <c r="AC74" s="231"/>
      <c r="AD74" s="231"/>
      <c r="AE74" s="231"/>
      <c r="AF74" s="231"/>
      <c r="AG74" s="231"/>
      <c r="AH74" s="231"/>
      <c r="AI74" s="231"/>
      <c r="AJ74" s="231"/>
      <c r="AK74" s="231"/>
      <c r="AL74" s="231"/>
      <c r="AM74" s="231"/>
      <c r="AN74" s="231"/>
      <c r="AO74" s="231"/>
      <c r="AP74" s="231"/>
      <c r="AQ74" s="231"/>
      <c r="AR74" s="231"/>
      <c r="AS74" s="231"/>
      <c r="AT74" s="231"/>
      <c r="AU74" s="231"/>
      <c r="AV74" s="231"/>
      <c r="AW74" s="231"/>
      <c r="AX74" s="231"/>
      <c r="AY74" s="231"/>
      <c r="AZ74" s="231"/>
      <c r="BA74" s="231"/>
      <c r="BB74" s="231"/>
      <c r="BC74" s="231"/>
      <c r="BD74" s="231"/>
      <c r="BE74" s="231"/>
      <c r="BF74" s="231"/>
      <c r="BG74" s="231"/>
      <c r="BH74" s="231"/>
      <c r="BI74" s="231"/>
      <c r="BJ74" s="231"/>
      <c r="BK74" s="231"/>
      <c r="BL74" s="231"/>
      <c r="BM74" s="231"/>
      <c r="BN74" s="231"/>
      <c r="BO74" s="231"/>
    </row>
    <row r="75" spans="1:67">
      <c r="A75" s="224">
        <v>33</v>
      </c>
      <c r="B75" s="14" t="s">
        <v>112</v>
      </c>
      <c r="C75" s="14"/>
      <c r="D75" s="13" t="s">
        <v>113</v>
      </c>
      <c r="E75" s="13"/>
      <c r="F75" s="270">
        <f>'Att 2 - Rate Base'!H24</f>
        <v>0</v>
      </c>
      <c r="G75" s="35"/>
      <c r="H75" s="19" t="s">
        <v>42</v>
      </c>
      <c r="I75" s="36">
        <f>K167</f>
        <v>1</v>
      </c>
      <c r="J75" s="36"/>
      <c r="K75" s="269">
        <f>F75*I75</f>
        <v>0</v>
      </c>
      <c r="L75" s="19"/>
      <c r="M75" s="13"/>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1"/>
      <c r="BE75" s="231"/>
      <c r="BF75" s="231"/>
      <c r="BG75" s="231"/>
      <c r="BH75" s="231"/>
      <c r="BI75" s="231"/>
      <c r="BJ75" s="231"/>
      <c r="BK75" s="231"/>
      <c r="BL75" s="231"/>
      <c r="BM75" s="231"/>
      <c r="BN75" s="231"/>
      <c r="BO75" s="231"/>
    </row>
    <row r="76" spans="1:67">
      <c r="A76" s="224">
        <v>34</v>
      </c>
      <c r="B76" s="14" t="s">
        <v>114</v>
      </c>
      <c r="C76" s="14"/>
      <c r="D76" s="13" t="s">
        <v>931</v>
      </c>
      <c r="E76" s="13"/>
      <c r="F76" s="270">
        <f>'Att 2 - Rate Base'!I24</f>
        <v>0</v>
      </c>
      <c r="G76" s="35"/>
      <c r="H76" s="19" t="s">
        <v>115</v>
      </c>
      <c r="I76" s="36">
        <f>I41</f>
        <v>1</v>
      </c>
      <c r="J76" s="36"/>
      <c r="K76" s="269">
        <f>F76*I76</f>
        <v>0</v>
      </c>
      <c r="L76" s="19"/>
      <c r="M76" s="13"/>
    </row>
    <row r="77" spans="1:67">
      <c r="A77" s="224">
        <v>35</v>
      </c>
      <c r="B77" s="1" t="s">
        <v>116</v>
      </c>
      <c r="C77" s="1"/>
      <c r="D77" s="55" t="s">
        <v>117</v>
      </c>
      <c r="E77" s="13"/>
      <c r="F77" s="274">
        <f>SUM(F74:F76)</f>
        <v>224868.5</v>
      </c>
      <c r="G77" s="35"/>
      <c r="H77" s="7"/>
      <c r="I77" s="13"/>
      <c r="J77" s="13"/>
      <c r="K77" s="272">
        <f>SUM(K74:K76)</f>
        <v>224868.5</v>
      </c>
      <c r="L77" s="13"/>
      <c r="M77" s="13"/>
    </row>
    <row r="78" spans="1:67">
      <c r="A78" s="224"/>
      <c r="B78" s="1"/>
      <c r="C78" s="1"/>
      <c r="D78" s="13"/>
      <c r="E78" s="13"/>
      <c r="F78" s="275"/>
      <c r="G78" s="13"/>
      <c r="H78" s="13"/>
      <c r="I78" s="13"/>
      <c r="J78" s="13"/>
      <c r="K78" s="276"/>
      <c r="L78" s="19"/>
      <c r="M78" s="13"/>
      <c r="N78" s="231"/>
      <c r="O78" s="231"/>
      <c r="P78" s="231"/>
      <c r="Q78" s="231"/>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31"/>
      <c r="AR78" s="231"/>
      <c r="AS78" s="231"/>
      <c r="AT78" s="231"/>
      <c r="AU78" s="231"/>
      <c r="AV78" s="231"/>
      <c r="AW78" s="231"/>
      <c r="AX78" s="231"/>
      <c r="AY78" s="231"/>
      <c r="AZ78" s="231"/>
      <c r="BA78" s="231"/>
      <c r="BB78" s="231"/>
      <c r="BC78" s="231"/>
      <c r="BD78" s="231"/>
      <c r="BE78" s="231"/>
      <c r="BF78" s="231"/>
      <c r="BG78" s="231"/>
      <c r="BH78" s="231"/>
      <c r="BI78" s="231"/>
      <c r="BJ78" s="231"/>
      <c r="BK78" s="231"/>
      <c r="BL78" s="231"/>
      <c r="BM78" s="231"/>
      <c r="BN78" s="231"/>
      <c r="BO78" s="231"/>
    </row>
    <row r="79" spans="1:67" ht="12.75" thickBot="1">
      <c r="A79" s="224">
        <v>36</v>
      </c>
      <c r="B79" s="1" t="s">
        <v>118</v>
      </c>
      <c r="C79" s="1"/>
      <c r="D79" s="55" t="s">
        <v>119</v>
      </c>
      <c r="E79" s="13"/>
      <c r="F79" s="277">
        <f>F55+F69+F71+F77</f>
        <v>18916090.52834563</v>
      </c>
      <c r="G79" s="35"/>
      <c r="H79" s="13"/>
      <c r="I79" s="13"/>
      <c r="J79" s="13"/>
      <c r="K79" s="278">
        <f>K55+K69+K71+K77</f>
        <v>18916090.52834563</v>
      </c>
      <c r="L79" s="13"/>
      <c r="M79" s="13"/>
    </row>
    <row r="80" spans="1:67" ht="12.75" thickTop="1">
      <c r="C80" s="1"/>
      <c r="F80" s="279"/>
    </row>
    <row r="81" spans="1:67">
      <c r="B81" s="1" t="s">
        <v>19</v>
      </c>
      <c r="C81" s="1"/>
      <c r="M81" s="280" t="s">
        <v>120</v>
      </c>
    </row>
    <row r="82" spans="1:67">
      <c r="A82" s="616" t="s">
        <v>21</v>
      </c>
      <c r="B82" s="616"/>
      <c r="C82" s="616"/>
      <c r="D82" s="616"/>
      <c r="E82" s="616"/>
      <c r="F82" s="616"/>
      <c r="G82" s="616"/>
      <c r="H82" s="616"/>
      <c r="I82" s="616"/>
      <c r="J82" s="616"/>
      <c r="K82" s="616"/>
      <c r="L82" s="616"/>
      <c r="M82" s="616"/>
      <c r="N82" s="231"/>
      <c r="O82" s="231"/>
      <c r="P82" s="231"/>
      <c r="Q82" s="231"/>
      <c r="R82" s="231"/>
      <c r="S82" s="231"/>
      <c r="T82" s="231"/>
      <c r="U82" s="231"/>
      <c r="V82" s="231"/>
      <c r="W82" s="231"/>
      <c r="X82" s="231"/>
      <c r="Y82" s="231"/>
      <c r="Z82" s="231"/>
      <c r="AA82" s="231"/>
      <c r="AB82" s="231"/>
      <c r="AC82" s="231"/>
      <c r="AD82" s="231"/>
      <c r="AE82" s="231"/>
      <c r="AF82" s="231"/>
      <c r="AG82" s="231"/>
      <c r="AH82" s="231"/>
      <c r="AI82" s="231"/>
      <c r="AJ82" s="231"/>
      <c r="AK82" s="231"/>
      <c r="AL82" s="231"/>
      <c r="AM82" s="231"/>
      <c r="AN82" s="231"/>
      <c r="AO82" s="231"/>
      <c r="AP82" s="231"/>
      <c r="AQ82" s="231"/>
      <c r="AR82" s="231"/>
      <c r="AS82" s="231"/>
      <c r="AT82" s="231"/>
      <c r="AU82" s="231"/>
      <c r="AV82" s="231"/>
      <c r="AW82" s="231"/>
      <c r="AX82" s="231"/>
      <c r="AY82" s="231"/>
      <c r="AZ82" s="231"/>
      <c r="BA82" s="231"/>
      <c r="BB82" s="231"/>
      <c r="BC82" s="231"/>
      <c r="BD82" s="231"/>
      <c r="BE82" s="231"/>
      <c r="BF82" s="231"/>
      <c r="BG82" s="231"/>
      <c r="BH82" s="231"/>
      <c r="BI82" s="231"/>
      <c r="BJ82" s="231"/>
      <c r="BK82" s="231"/>
      <c r="BL82" s="231"/>
      <c r="BM82" s="231"/>
      <c r="BN82" s="231"/>
      <c r="BO82" s="231"/>
    </row>
    <row r="83" spans="1:67">
      <c r="A83" s="622" t="s">
        <v>22</v>
      </c>
      <c r="B83" s="622"/>
      <c r="C83" s="622"/>
      <c r="D83" s="622"/>
      <c r="E83" s="622"/>
      <c r="F83" s="622"/>
      <c r="G83" s="622"/>
      <c r="H83" s="622"/>
      <c r="I83" s="622"/>
      <c r="J83" s="622"/>
      <c r="K83" s="622"/>
      <c r="L83" s="622"/>
      <c r="M83" s="622"/>
      <c r="N83" s="231"/>
      <c r="O83" s="231"/>
      <c r="P83" s="231"/>
      <c r="Q83" s="231"/>
      <c r="R83" s="231"/>
      <c r="S83" s="231"/>
      <c r="T83" s="231"/>
      <c r="U83" s="231"/>
      <c r="V83" s="231"/>
      <c r="W83" s="231"/>
      <c r="X83" s="231"/>
      <c r="Y83" s="231"/>
      <c r="Z83" s="231"/>
      <c r="AA83" s="231"/>
      <c r="AB83" s="231"/>
      <c r="AC83" s="231"/>
      <c r="AD83" s="231"/>
      <c r="AE83" s="231"/>
      <c r="AF83" s="231"/>
      <c r="AG83" s="231"/>
      <c r="AH83" s="231"/>
      <c r="AI83" s="231"/>
      <c r="AJ83" s="231"/>
      <c r="AK83" s="231"/>
      <c r="AL83" s="231"/>
      <c r="AM83" s="231"/>
      <c r="AN83" s="231"/>
      <c r="AO83" s="231"/>
      <c r="AP83" s="231"/>
      <c r="AQ83" s="231"/>
      <c r="AR83" s="231"/>
      <c r="AS83" s="231"/>
      <c r="AT83" s="231"/>
      <c r="AU83" s="231"/>
      <c r="AV83" s="231"/>
      <c r="AW83" s="231"/>
      <c r="AX83" s="231"/>
      <c r="AY83" s="231"/>
      <c r="AZ83" s="231"/>
      <c r="BA83" s="231"/>
      <c r="BB83" s="231"/>
      <c r="BC83" s="231"/>
      <c r="BD83" s="231"/>
      <c r="BE83" s="231"/>
      <c r="BF83" s="231"/>
      <c r="BG83" s="231"/>
      <c r="BH83" s="231"/>
      <c r="BI83" s="231"/>
      <c r="BJ83" s="231"/>
      <c r="BK83" s="231"/>
      <c r="BL83" s="231"/>
      <c r="BM83" s="231"/>
      <c r="BN83" s="231"/>
      <c r="BO83" s="231"/>
    </row>
    <row r="84" spans="1:67" s="32" customFormat="1">
      <c r="A84" s="616" t="s">
        <v>957</v>
      </c>
      <c r="B84" s="616"/>
      <c r="C84" s="616"/>
      <c r="D84" s="616"/>
      <c r="E84" s="616"/>
      <c r="F84" s="616"/>
      <c r="G84" s="616"/>
      <c r="H84" s="616"/>
      <c r="I84" s="616"/>
      <c r="J84" s="616"/>
      <c r="K84" s="616"/>
      <c r="L84" s="616"/>
      <c r="M84" s="616"/>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231"/>
      <c r="AZ84" s="231"/>
      <c r="BA84" s="231"/>
      <c r="BB84" s="231"/>
      <c r="BC84" s="231"/>
      <c r="BD84" s="231"/>
      <c r="BE84" s="231"/>
      <c r="BF84" s="231"/>
      <c r="BG84" s="231"/>
      <c r="BH84" s="231"/>
      <c r="BI84" s="231"/>
      <c r="BJ84" s="231"/>
      <c r="BK84" s="231"/>
      <c r="BL84" s="231"/>
      <c r="BM84" s="231"/>
      <c r="BN84" s="231"/>
    </row>
    <row r="85" spans="1:67">
      <c r="H85" s="217"/>
      <c r="I85" s="217"/>
      <c r="J85" s="217"/>
      <c r="K85" s="217"/>
      <c r="L85" s="217"/>
      <c r="M85" s="2" t="str">
        <f>$M$5</f>
        <v>For the 12 months ended</v>
      </c>
    </row>
    <row r="86" spans="1:67">
      <c r="H86" s="217"/>
      <c r="I86" s="217"/>
      <c r="J86" s="217"/>
      <c r="K86" s="217"/>
      <c r="L86" s="217"/>
      <c r="M86" s="586">
        <f>$M$6</f>
        <v>46752</v>
      </c>
      <c r="N86" s="231"/>
      <c r="O86" s="231"/>
      <c r="P86" s="231"/>
      <c r="Q86" s="231"/>
      <c r="R86" s="231"/>
      <c r="S86" s="231"/>
      <c r="T86" s="231"/>
      <c r="U86" s="231"/>
      <c r="V86" s="231"/>
      <c r="W86" s="231"/>
      <c r="X86" s="231"/>
      <c r="Y86" s="231"/>
      <c r="Z86" s="231"/>
      <c r="AA86" s="231"/>
      <c r="AB86" s="231"/>
      <c r="AC86" s="231"/>
      <c r="AD86" s="231"/>
      <c r="AE86" s="231"/>
      <c r="AF86" s="231"/>
      <c r="AG86" s="231"/>
      <c r="AH86" s="231"/>
      <c r="AI86" s="231"/>
      <c r="AJ86" s="231"/>
      <c r="AK86" s="231"/>
      <c r="AL86" s="231"/>
      <c r="AM86" s="231"/>
      <c r="AN86" s="231"/>
      <c r="AO86" s="231"/>
      <c r="AP86" s="231"/>
      <c r="AQ86" s="231"/>
      <c r="AR86" s="231"/>
      <c r="AS86" s="231"/>
      <c r="AT86" s="231"/>
      <c r="AU86" s="231"/>
      <c r="AV86" s="231"/>
      <c r="AW86" s="231"/>
      <c r="AX86" s="231"/>
      <c r="AY86" s="231"/>
      <c r="AZ86" s="231"/>
      <c r="BA86" s="231"/>
      <c r="BB86" s="231"/>
      <c r="BC86" s="231"/>
      <c r="BD86" s="231"/>
      <c r="BE86" s="231"/>
      <c r="BF86" s="231"/>
      <c r="BG86" s="231"/>
      <c r="BH86" s="231"/>
      <c r="BI86" s="231"/>
      <c r="BJ86" s="231"/>
      <c r="BK86" s="231"/>
      <c r="BL86" s="231"/>
      <c r="BM86" s="231"/>
      <c r="BN86" s="231"/>
      <c r="BO86" s="231"/>
    </row>
    <row r="87" spans="1:67">
      <c r="H87" s="217"/>
      <c r="I87" s="217"/>
      <c r="J87" s="217"/>
      <c r="K87" s="217"/>
      <c r="L87" s="217"/>
      <c r="M87" s="13"/>
      <c r="N87" s="231"/>
      <c r="O87" s="231"/>
      <c r="P87" s="231"/>
      <c r="Q87" s="231"/>
      <c r="R87" s="231"/>
      <c r="S87" s="231"/>
      <c r="T87" s="231"/>
      <c r="U87" s="231"/>
      <c r="V87" s="231"/>
      <c r="W87" s="231"/>
      <c r="X87" s="231"/>
      <c r="Y87" s="231"/>
      <c r="Z87" s="231"/>
      <c r="AA87" s="231"/>
      <c r="AB87" s="231"/>
      <c r="AC87" s="231"/>
      <c r="AD87" s="231"/>
      <c r="AE87" s="231"/>
      <c r="AF87" s="231"/>
      <c r="AG87" s="231"/>
      <c r="AH87" s="231"/>
      <c r="AI87" s="231"/>
      <c r="AJ87" s="231"/>
      <c r="AK87" s="231"/>
      <c r="AL87" s="231"/>
      <c r="AM87" s="231"/>
      <c r="AN87" s="231"/>
      <c r="AO87" s="231"/>
      <c r="AP87" s="231"/>
      <c r="AQ87" s="231"/>
      <c r="AR87" s="231"/>
      <c r="AS87" s="231"/>
      <c r="AT87" s="231"/>
      <c r="AU87" s="231"/>
      <c r="AV87" s="231"/>
      <c r="AW87" s="231"/>
      <c r="AX87" s="231"/>
      <c r="AY87" s="231"/>
      <c r="AZ87" s="231"/>
      <c r="BA87" s="231"/>
      <c r="BB87" s="231"/>
      <c r="BC87" s="231"/>
      <c r="BD87" s="231"/>
      <c r="BE87" s="231"/>
      <c r="BF87" s="231"/>
      <c r="BG87" s="231"/>
      <c r="BH87" s="231"/>
      <c r="BI87" s="231"/>
      <c r="BJ87" s="231"/>
      <c r="BK87" s="231"/>
      <c r="BL87" s="231"/>
      <c r="BM87" s="231"/>
      <c r="BN87" s="231"/>
      <c r="BO87" s="231"/>
    </row>
    <row r="88" spans="1:67">
      <c r="A88" s="3" t="s">
        <v>29</v>
      </c>
      <c r="B88" s="233" t="s">
        <v>24</v>
      </c>
      <c r="C88" s="233"/>
      <c r="D88" s="233" t="s">
        <v>25</v>
      </c>
      <c r="E88" s="233"/>
      <c r="F88" s="233" t="s">
        <v>26</v>
      </c>
      <c r="G88" s="233"/>
      <c r="H88" s="281"/>
      <c r="I88" s="281" t="s">
        <v>27</v>
      </c>
      <c r="J88" s="281"/>
      <c r="K88" s="281" t="s">
        <v>28</v>
      </c>
      <c r="L88" s="281"/>
      <c r="M88" s="217"/>
    </row>
    <row r="89" spans="1:67">
      <c r="A89" s="4" t="s">
        <v>31</v>
      </c>
      <c r="B89" s="255"/>
      <c r="C89" s="255"/>
      <c r="D89" s="5" t="s">
        <v>32</v>
      </c>
      <c r="E89" s="6"/>
      <c r="F89" s="227" t="s">
        <v>53</v>
      </c>
      <c r="G89" s="256"/>
      <c r="H89" s="625" t="s">
        <v>39</v>
      </c>
      <c r="I89" s="625"/>
      <c r="J89" s="283"/>
      <c r="K89" s="282" t="s">
        <v>54</v>
      </c>
      <c r="L89" s="283"/>
      <c r="M89" s="284"/>
    </row>
    <row r="90" spans="1:67">
      <c r="A90" s="32"/>
      <c r="B90" s="255" t="s">
        <v>121</v>
      </c>
      <c r="C90" s="255"/>
      <c r="D90" s="6"/>
      <c r="E90" s="6"/>
      <c r="F90" s="285"/>
      <c r="G90" s="285"/>
      <c r="H90" s="283"/>
      <c r="I90" s="283"/>
      <c r="J90" s="283"/>
      <c r="K90" s="286" t="s">
        <v>57</v>
      </c>
      <c r="L90" s="286"/>
      <c r="M90" s="284"/>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1"/>
      <c r="AR90" s="231"/>
      <c r="AS90" s="231"/>
      <c r="AT90" s="231"/>
      <c r="AU90" s="231"/>
      <c r="AV90" s="231"/>
      <c r="AW90" s="231"/>
      <c r="AX90" s="231"/>
      <c r="AY90" s="231"/>
      <c r="AZ90" s="231"/>
      <c r="BA90" s="231"/>
      <c r="BB90" s="231"/>
      <c r="BC90" s="231"/>
      <c r="BD90" s="231"/>
      <c r="BE90" s="231"/>
      <c r="BF90" s="231"/>
      <c r="BG90" s="231"/>
      <c r="BH90" s="231"/>
      <c r="BI90" s="231"/>
      <c r="BJ90" s="231"/>
      <c r="BK90" s="231"/>
      <c r="BL90" s="231"/>
      <c r="BM90" s="231"/>
      <c r="BN90" s="231"/>
      <c r="BO90" s="231"/>
    </row>
    <row r="91" spans="1:67">
      <c r="A91" s="9">
        <v>1</v>
      </c>
      <c r="B91" s="14" t="s">
        <v>54</v>
      </c>
      <c r="C91" s="14"/>
      <c r="D91" s="217" t="s">
        <v>122</v>
      </c>
      <c r="E91" s="217"/>
      <c r="F91" s="287">
        <v>0</v>
      </c>
      <c r="G91" s="13"/>
      <c r="H91" s="19" t="s">
        <v>42</v>
      </c>
      <c r="I91" s="36">
        <f>K167</f>
        <v>1</v>
      </c>
      <c r="J91" s="36"/>
      <c r="K91" s="266">
        <f t="shared" ref="K91:K98" si="1">F91*I91</f>
        <v>0</v>
      </c>
      <c r="L91" s="288"/>
      <c r="M91" s="217"/>
      <c r="N91" s="231"/>
      <c r="O91" s="231"/>
      <c r="P91" s="231"/>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1"/>
      <c r="AR91" s="231"/>
      <c r="AS91" s="231"/>
      <c r="AT91" s="231"/>
      <c r="AU91" s="231"/>
      <c r="AV91" s="231"/>
      <c r="AW91" s="231"/>
      <c r="AX91" s="231"/>
      <c r="AY91" s="231"/>
      <c r="AZ91" s="231"/>
      <c r="BA91" s="231"/>
      <c r="BB91" s="231"/>
      <c r="BC91" s="231"/>
      <c r="BD91" s="231"/>
      <c r="BE91" s="231"/>
      <c r="BF91" s="231"/>
      <c r="BG91" s="231"/>
      <c r="BH91" s="231"/>
      <c r="BI91" s="231"/>
      <c r="BJ91" s="231"/>
      <c r="BK91" s="231"/>
      <c r="BL91" s="231"/>
      <c r="BM91" s="231"/>
      <c r="BN91" s="231"/>
      <c r="BO91" s="231"/>
    </row>
    <row r="92" spans="1:67">
      <c r="A92" s="240">
        <v>2</v>
      </c>
      <c r="B92" s="14" t="s">
        <v>123</v>
      </c>
      <c r="C92" s="14"/>
      <c r="D92" s="13" t="s">
        <v>124</v>
      </c>
      <c r="E92" s="13"/>
      <c r="F92" s="287">
        <v>0</v>
      </c>
      <c r="G92" s="13"/>
      <c r="H92" s="19" t="s">
        <v>42</v>
      </c>
      <c r="I92" s="36">
        <f>K167</f>
        <v>1</v>
      </c>
      <c r="J92" s="36"/>
      <c r="K92" s="266">
        <f t="shared" si="1"/>
        <v>0</v>
      </c>
      <c r="L92" s="288"/>
      <c r="M92" s="13"/>
    </row>
    <row r="93" spans="1:67">
      <c r="A93" s="240">
        <v>3</v>
      </c>
      <c r="B93" s="14" t="s">
        <v>125</v>
      </c>
      <c r="C93" s="14"/>
      <c r="D93" s="13" t="s">
        <v>126</v>
      </c>
      <c r="E93" s="13"/>
      <c r="F93" s="287">
        <v>0</v>
      </c>
      <c r="G93" s="13"/>
      <c r="H93" s="19" t="s">
        <v>42</v>
      </c>
      <c r="I93" s="36">
        <f>K167</f>
        <v>1</v>
      </c>
      <c r="J93" s="36"/>
      <c r="K93" s="266">
        <f t="shared" si="1"/>
        <v>0</v>
      </c>
      <c r="L93" s="288"/>
      <c r="M93" s="13"/>
    </row>
    <row r="94" spans="1:67">
      <c r="A94" s="240">
        <v>4</v>
      </c>
      <c r="B94" s="1" t="s">
        <v>127</v>
      </c>
      <c r="C94" s="1"/>
      <c r="D94" s="13" t="s">
        <v>128</v>
      </c>
      <c r="E94" s="13"/>
      <c r="F94" s="287">
        <v>1798948</v>
      </c>
      <c r="G94" s="13"/>
      <c r="H94" s="19" t="s">
        <v>66</v>
      </c>
      <c r="I94" s="36">
        <f>K176</f>
        <v>1</v>
      </c>
      <c r="J94" s="36"/>
      <c r="K94" s="266">
        <f t="shared" si="1"/>
        <v>1798948</v>
      </c>
      <c r="L94" s="288"/>
      <c r="M94" s="13"/>
      <c r="N94" s="231"/>
      <c r="O94" s="231"/>
      <c r="P94" s="231"/>
      <c r="Q94" s="231"/>
      <c r="R94" s="231"/>
      <c r="S94" s="231"/>
      <c r="T94" s="231"/>
      <c r="U94" s="231"/>
      <c r="V94" s="231"/>
      <c r="W94" s="231"/>
      <c r="X94" s="231"/>
      <c r="Y94" s="231"/>
      <c r="Z94" s="231"/>
      <c r="AA94" s="231"/>
      <c r="AB94" s="231"/>
      <c r="AC94" s="231"/>
      <c r="AD94" s="231"/>
      <c r="AE94" s="231"/>
      <c r="AF94" s="231"/>
      <c r="AG94" s="231"/>
      <c r="AH94" s="231"/>
      <c r="AI94" s="231"/>
      <c r="AJ94" s="231"/>
      <c r="AK94" s="231"/>
      <c r="AL94" s="231"/>
      <c r="AM94" s="231"/>
      <c r="AN94" s="231"/>
      <c r="AO94" s="231"/>
      <c r="AP94" s="231"/>
      <c r="AQ94" s="231"/>
      <c r="AR94" s="231"/>
      <c r="AS94" s="231"/>
      <c r="AT94" s="231"/>
      <c r="AU94" s="231"/>
      <c r="AV94" s="231"/>
      <c r="AW94" s="231"/>
      <c r="AX94" s="231"/>
      <c r="AY94" s="231"/>
      <c r="AZ94" s="231"/>
      <c r="BA94" s="231"/>
      <c r="BB94" s="231"/>
      <c r="BC94" s="231"/>
      <c r="BD94" s="231"/>
      <c r="BE94" s="231"/>
      <c r="BF94" s="231"/>
      <c r="BG94" s="231"/>
      <c r="BH94" s="231"/>
      <c r="BI94" s="231"/>
      <c r="BJ94" s="231"/>
      <c r="BK94" s="231"/>
      <c r="BL94" s="231"/>
      <c r="BM94" s="231"/>
      <c r="BN94" s="231"/>
      <c r="BO94" s="231"/>
    </row>
    <row r="95" spans="1:67">
      <c r="A95" s="240">
        <v>5</v>
      </c>
      <c r="B95" s="14" t="s">
        <v>129</v>
      </c>
      <c r="C95" s="14"/>
      <c r="D95" s="13" t="s">
        <v>130</v>
      </c>
      <c r="E95" s="13"/>
      <c r="F95" s="287">
        <v>0</v>
      </c>
      <c r="G95" s="13"/>
      <c r="H95" s="19" t="s">
        <v>66</v>
      </c>
      <c r="I95" s="36">
        <f>K176</f>
        <v>1</v>
      </c>
      <c r="J95" s="36"/>
      <c r="K95" s="288">
        <f t="shared" si="1"/>
        <v>0</v>
      </c>
      <c r="L95" s="288"/>
      <c r="M95" s="13"/>
      <c r="N95" s="231"/>
      <c r="O95" s="231"/>
      <c r="P95" s="231"/>
      <c r="Q95" s="231"/>
      <c r="R95" s="231"/>
      <c r="S95" s="231"/>
      <c r="T95" s="231"/>
      <c r="U95" s="231"/>
      <c r="V95" s="231"/>
      <c r="W95" s="231"/>
      <c r="X95" s="231"/>
      <c r="Y95" s="231"/>
      <c r="Z95" s="231"/>
      <c r="AA95" s="231"/>
      <c r="AB95" s="231"/>
      <c r="AC95" s="231"/>
      <c r="AD95" s="231"/>
      <c r="AE95" s="231"/>
      <c r="AF95" s="231"/>
      <c r="AG95" s="231"/>
      <c r="AH95" s="231"/>
      <c r="AI95" s="231"/>
      <c r="AJ95" s="231"/>
      <c r="AK95" s="231"/>
      <c r="AL95" s="231"/>
      <c r="AM95" s="231"/>
      <c r="AN95" s="231"/>
      <c r="AO95" s="231"/>
      <c r="AP95" s="231"/>
      <c r="AQ95" s="231"/>
      <c r="AR95" s="231"/>
      <c r="AS95" s="231"/>
      <c r="AT95" s="231"/>
      <c r="AU95" s="231"/>
      <c r="AV95" s="231"/>
      <c r="AW95" s="231"/>
      <c r="AX95" s="231"/>
      <c r="AY95" s="231"/>
      <c r="AZ95" s="231"/>
      <c r="BA95" s="231"/>
      <c r="BB95" s="231"/>
      <c r="BC95" s="231"/>
      <c r="BD95" s="231"/>
      <c r="BE95" s="231"/>
      <c r="BF95" s="231"/>
      <c r="BG95" s="231"/>
      <c r="BH95" s="231"/>
      <c r="BI95" s="231"/>
      <c r="BJ95" s="231"/>
      <c r="BK95" s="231"/>
      <c r="BL95" s="231"/>
      <c r="BM95" s="231"/>
      <c r="BN95" s="231"/>
      <c r="BO95" s="231"/>
    </row>
    <row r="96" spans="1:67">
      <c r="A96" s="240">
        <v>6</v>
      </c>
      <c r="B96" s="14" t="s">
        <v>131</v>
      </c>
      <c r="C96" s="14"/>
      <c r="D96" s="13" t="s">
        <v>132</v>
      </c>
      <c r="E96" s="13"/>
      <c r="F96" s="287">
        <v>0</v>
      </c>
      <c r="G96" s="13"/>
      <c r="H96" s="19" t="s">
        <v>66</v>
      </c>
      <c r="I96" s="36">
        <f>K176</f>
        <v>1</v>
      </c>
      <c r="J96" s="36"/>
      <c r="K96" s="288">
        <f t="shared" si="1"/>
        <v>0</v>
      </c>
      <c r="L96" s="288"/>
      <c r="M96" s="13"/>
    </row>
    <row r="97" spans="1:67">
      <c r="A97" s="240">
        <v>7</v>
      </c>
      <c r="B97" s="14" t="s">
        <v>133</v>
      </c>
      <c r="C97" s="14"/>
      <c r="D97" s="13" t="s">
        <v>132</v>
      </c>
      <c r="E97" s="13"/>
      <c r="F97" s="287">
        <v>0</v>
      </c>
      <c r="G97" s="13"/>
      <c r="H97" s="19" t="s">
        <v>66</v>
      </c>
      <c r="I97" s="36">
        <f>K176</f>
        <v>1</v>
      </c>
      <c r="J97" s="36"/>
      <c r="K97" s="288">
        <f t="shared" si="1"/>
        <v>0</v>
      </c>
      <c r="L97" s="288"/>
      <c r="M97" s="13"/>
    </row>
    <row r="98" spans="1:67">
      <c r="A98" s="240">
        <v>8</v>
      </c>
      <c r="B98" s="14" t="s">
        <v>134</v>
      </c>
      <c r="C98" s="14"/>
      <c r="D98" s="7" t="s">
        <v>132</v>
      </c>
      <c r="E98" s="13"/>
      <c r="F98" s="287">
        <v>0</v>
      </c>
      <c r="G98" s="13"/>
      <c r="H98" s="19" t="s">
        <v>66</v>
      </c>
      <c r="I98" s="36">
        <f>K176</f>
        <v>1</v>
      </c>
      <c r="J98" s="36"/>
      <c r="K98" s="288">
        <f t="shared" si="1"/>
        <v>0</v>
      </c>
      <c r="L98" s="288"/>
      <c r="M98" s="13"/>
      <c r="N98" s="231"/>
      <c r="O98" s="231"/>
      <c r="P98" s="231"/>
      <c r="Q98" s="231"/>
      <c r="R98" s="231"/>
      <c r="S98" s="231"/>
      <c r="T98" s="231"/>
      <c r="U98" s="231"/>
      <c r="V98" s="231"/>
      <c r="W98" s="231"/>
      <c r="X98" s="231"/>
      <c r="Y98" s="231"/>
      <c r="Z98" s="231"/>
      <c r="AA98" s="231"/>
      <c r="AB98" s="231"/>
      <c r="AC98" s="231"/>
      <c r="AD98" s="231"/>
      <c r="AE98" s="231"/>
      <c r="AF98" s="231"/>
      <c r="AG98" s="231"/>
      <c r="AH98" s="231"/>
      <c r="AI98" s="231"/>
      <c r="AJ98" s="231"/>
      <c r="AK98" s="231"/>
      <c r="AL98" s="231"/>
      <c r="AM98" s="231"/>
      <c r="AN98" s="231"/>
      <c r="AO98" s="231"/>
      <c r="AP98" s="231"/>
      <c r="AQ98" s="231"/>
      <c r="AR98" s="231"/>
      <c r="AS98" s="231"/>
      <c r="AT98" s="231"/>
      <c r="AU98" s="231"/>
      <c r="AV98" s="231"/>
      <c r="AW98" s="231"/>
      <c r="AX98" s="231"/>
      <c r="AY98" s="231"/>
      <c r="AZ98" s="231"/>
      <c r="BA98" s="231"/>
      <c r="BB98" s="231"/>
      <c r="BC98" s="231"/>
      <c r="BD98" s="231"/>
      <c r="BE98" s="231"/>
      <c r="BF98" s="231"/>
      <c r="BG98" s="231"/>
      <c r="BH98" s="231"/>
      <c r="BI98" s="231"/>
      <c r="BJ98" s="231"/>
      <c r="BK98" s="231"/>
      <c r="BL98" s="231"/>
      <c r="BM98" s="231"/>
      <c r="BN98" s="231"/>
      <c r="BO98" s="231"/>
    </row>
    <row r="99" spans="1:67">
      <c r="A99" s="289">
        <v>9</v>
      </c>
      <c r="B99" s="1"/>
      <c r="C99" s="1"/>
      <c r="D99" s="13"/>
      <c r="E99" s="13"/>
      <c r="F99" s="290"/>
      <c r="G99" s="13"/>
      <c r="H99" s="19"/>
      <c r="I99" s="13"/>
      <c r="J99" s="13"/>
      <c r="K99" s="288"/>
      <c r="L99" s="223"/>
      <c r="M99" s="13"/>
      <c r="N99" s="231"/>
      <c r="O99" s="231"/>
      <c r="P99" s="231"/>
      <c r="Q99" s="231"/>
      <c r="R99" s="231"/>
      <c r="S99" s="231"/>
      <c r="T99" s="231"/>
      <c r="U99" s="231"/>
      <c r="V99" s="231"/>
      <c r="W99" s="231"/>
      <c r="X99" s="231"/>
      <c r="Y99" s="231"/>
      <c r="Z99" s="231"/>
      <c r="AA99" s="231"/>
      <c r="AB99" s="231"/>
      <c r="AC99" s="231"/>
      <c r="AD99" s="231"/>
      <c r="AE99" s="231"/>
      <c r="AF99" s="231"/>
      <c r="AG99" s="231"/>
      <c r="AH99" s="231"/>
      <c r="AI99" s="231"/>
      <c r="AJ99" s="231"/>
      <c r="AK99" s="231"/>
      <c r="AL99" s="231"/>
      <c r="AM99" s="231"/>
      <c r="AN99" s="231"/>
      <c r="AO99" s="231"/>
      <c r="AP99" s="231"/>
      <c r="AQ99" s="231"/>
      <c r="AR99" s="231"/>
      <c r="AS99" s="231"/>
      <c r="AT99" s="231"/>
      <c r="AU99" s="231"/>
      <c r="AV99" s="231"/>
      <c r="AW99" s="231"/>
      <c r="AX99" s="231"/>
      <c r="AY99" s="231"/>
      <c r="AZ99" s="231"/>
      <c r="BA99" s="231"/>
      <c r="BB99" s="231"/>
      <c r="BC99" s="231"/>
      <c r="BD99" s="231"/>
      <c r="BE99" s="231"/>
      <c r="BF99" s="231"/>
      <c r="BG99" s="231"/>
      <c r="BH99" s="231"/>
      <c r="BI99" s="231"/>
      <c r="BJ99" s="231"/>
      <c r="BK99" s="231"/>
      <c r="BL99" s="231"/>
      <c r="BM99" s="231"/>
      <c r="BN99" s="231"/>
      <c r="BO99" s="231"/>
    </row>
    <row r="100" spans="1:67">
      <c r="A100" s="240">
        <v>10</v>
      </c>
      <c r="B100" s="14" t="s">
        <v>135</v>
      </c>
      <c r="C100" s="14"/>
      <c r="D100" s="13" t="s">
        <v>136</v>
      </c>
      <c r="E100" s="13"/>
      <c r="F100" s="291">
        <v>0</v>
      </c>
      <c r="G100" s="13"/>
      <c r="H100" s="19" t="s">
        <v>42</v>
      </c>
      <c r="I100" s="36">
        <f>K167</f>
        <v>1</v>
      </c>
      <c r="J100" s="36"/>
      <c r="K100" s="288">
        <f>F100*I100</f>
        <v>0</v>
      </c>
      <c r="L100" s="288"/>
      <c r="M100" s="13"/>
    </row>
    <row r="101" spans="1:67">
      <c r="A101" s="289">
        <v>11</v>
      </c>
      <c r="B101" s="1"/>
      <c r="C101" s="1"/>
      <c r="D101" s="13"/>
      <c r="E101" s="13"/>
      <c r="F101" s="290"/>
      <c r="G101" s="13"/>
      <c r="H101" s="19"/>
      <c r="I101" s="13"/>
      <c r="J101" s="13"/>
      <c r="K101" s="288"/>
      <c r="L101" s="223"/>
      <c r="M101" s="13"/>
    </row>
    <row r="102" spans="1:67">
      <c r="A102" s="240">
        <v>12</v>
      </c>
      <c r="B102" s="14" t="s">
        <v>137</v>
      </c>
      <c r="C102" s="14"/>
      <c r="D102" s="13" t="s">
        <v>138</v>
      </c>
      <c r="E102" s="13"/>
      <c r="F102" s="291">
        <v>0</v>
      </c>
      <c r="G102" s="13"/>
      <c r="H102" s="19" t="s">
        <v>47</v>
      </c>
      <c r="I102" s="29">
        <v>1</v>
      </c>
      <c r="J102" s="36"/>
      <c r="K102" s="288">
        <f>F102*I102</f>
        <v>0</v>
      </c>
      <c r="L102" s="288"/>
      <c r="M102" s="13"/>
      <c r="N102" s="231"/>
      <c r="O102" s="231"/>
      <c r="P102" s="231"/>
      <c r="Q102" s="231"/>
      <c r="R102" s="231"/>
      <c r="S102" s="231"/>
      <c r="T102" s="231"/>
      <c r="U102" s="231"/>
      <c r="V102" s="231"/>
      <c r="W102" s="231"/>
      <c r="X102" s="231"/>
      <c r="Y102" s="231"/>
      <c r="Z102" s="231"/>
      <c r="AA102" s="231"/>
      <c r="AB102" s="231"/>
      <c r="AC102" s="231"/>
      <c r="AD102" s="231"/>
      <c r="AE102" s="231"/>
      <c r="AF102" s="231"/>
      <c r="AG102" s="231"/>
      <c r="AH102" s="231"/>
      <c r="AI102" s="231"/>
      <c r="AJ102" s="231"/>
      <c r="AK102" s="231"/>
      <c r="AL102" s="231"/>
      <c r="AM102" s="231"/>
      <c r="AN102" s="231"/>
      <c r="AO102" s="231"/>
      <c r="AP102" s="231"/>
      <c r="AQ102" s="231"/>
      <c r="AR102" s="231"/>
      <c r="AS102" s="231"/>
      <c r="AT102" s="231"/>
      <c r="AU102" s="231"/>
      <c r="AV102" s="231"/>
      <c r="AW102" s="231"/>
      <c r="AX102" s="231"/>
      <c r="AY102" s="231"/>
      <c r="AZ102" s="231"/>
      <c r="BA102" s="231"/>
      <c r="BB102" s="231"/>
      <c r="BC102" s="231"/>
      <c r="BD102" s="231"/>
      <c r="BE102" s="231"/>
      <c r="BF102" s="231"/>
      <c r="BG102" s="231"/>
      <c r="BH102" s="231"/>
      <c r="BI102" s="231"/>
      <c r="BJ102" s="231"/>
      <c r="BK102" s="231"/>
      <c r="BL102" s="231"/>
      <c r="BM102" s="231"/>
      <c r="BN102" s="231"/>
      <c r="BO102" s="231"/>
    </row>
    <row r="103" spans="1:67">
      <c r="A103" s="224">
        <v>13</v>
      </c>
      <c r="B103" s="57" t="s">
        <v>139</v>
      </c>
      <c r="C103" s="57"/>
      <c r="D103" s="55" t="s">
        <v>140</v>
      </c>
      <c r="E103" s="55"/>
      <c r="F103" s="223">
        <v>0</v>
      </c>
      <c r="G103" s="55"/>
      <c r="H103" s="224" t="s">
        <v>66</v>
      </c>
      <c r="I103" s="29">
        <v>1</v>
      </c>
      <c r="J103" s="55"/>
      <c r="K103" s="288">
        <f>F103*I103</f>
        <v>0</v>
      </c>
      <c r="L103" s="288"/>
      <c r="M103" s="13"/>
      <c r="N103" s="231"/>
      <c r="O103" s="231"/>
      <c r="P103" s="231"/>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c r="AQ103" s="231"/>
      <c r="AR103" s="231"/>
      <c r="AS103" s="231"/>
      <c r="AT103" s="231"/>
      <c r="AU103" s="231"/>
      <c r="AV103" s="231"/>
      <c r="AW103" s="231"/>
      <c r="AX103" s="231"/>
      <c r="AY103" s="231"/>
      <c r="AZ103" s="231"/>
      <c r="BA103" s="231"/>
      <c r="BB103" s="231"/>
      <c r="BC103" s="231"/>
      <c r="BD103" s="231"/>
      <c r="BE103" s="231"/>
      <c r="BF103" s="231"/>
      <c r="BG103" s="231"/>
      <c r="BH103" s="231"/>
      <c r="BI103" s="231"/>
      <c r="BJ103" s="231"/>
      <c r="BK103" s="231"/>
      <c r="BL103" s="231"/>
      <c r="BM103" s="231"/>
      <c r="BN103" s="231"/>
      <c r="BO103" s="231"/>
    </row>
    <row r="104" spans="1:67">
      <c r="A104" s="224">
        <v>14</v>
      </c>
      <c r="B104" s="1" t="s">
        <v>141</v>
      </c>
      <c r="C104" s="1"/>
      <c r="D104" s="13"/>
      <c r="E104" s="13"/>
      <c r="F104" s="1"/>
      <c r="G104" s="13"/>
      <c r="H104" s="19"/>
      <c r="I104" s="22"/>
      <c r="J104" s="13"/>
      <c r="K104" s="13"/>
      <c r="L104" s="13"/>
      <c r="M104" s="13"/>
      <c r="N104" s="231"/>
      <c r="O104" s="231"/>
      <c r="P104" s="231"/>
      <c r="Q104" s="231"/>
      <c r="R104" s="231"/>
      <c r="S104" s="231"/>
      <c r="T104" s="231"/>
      <c r="U104" s="231"/>
      <c r="V104" s="231"/>
      <c r="W104" s="231"/>
      <c r="X104" s="231"/>
      <c r="Y104" s="231"/>
      <c r="Z104" s="231"/>
      <c r="AA104" s="231"/>
      <c r="AB104" s="231"/>
      <c r="AC104" s="231"/>
      <c r="AD104" s="231"/>
      <c r="AE104" s="231"/>
      <c r="AF104" s="231"/>
      <c r="AG104" s="231"/>
      <c r="AH104" s="231"/>
      <c r="AI104" s="231"/>
      <c r="AJ104" s="231"/>
      <c r="AK104" s="231"/>
      <c r="AL104" s="231"/>
      <c r="AM104" s="231"/>
      <c r="AN104" s="231"/>
      <c r="AO104" s="231"/>
      <c r="AP104" s="231"/>
      <c r="AQ104" s="231"/>
      <c r="AR104" s="231"/>
      <c r="AS104" s="231"/>
      <c r="AT104" s="231"/>
      <c r="AU104" s="231"/>
      <c r="AV104" s="231"/>
      <c r="AW104" s="231"/>
      <c r="AX104" s="231"/>
      <c r="AY104" s="231"/>
      <c r="AZ104" s="231"/>
      <c r="BA104" s="231"/>
      <c r="BB104" s="231"/>
      <c r="BC104" s="231"/>
      <c r="BD104" s="231"/>
      <c r="BE104" s="231"/>
      <c r="BF104" s="231"/>
      <c r="BG104" s="231"/>
      <c r="BH104" s="231"/>
      <c r="BI104" s="231"/>
      <c r="BJ104" s="231"/>
      <c r="BK104" s="231"/>
      <c r="BL104" s="231"/>
      <c r="BM104" s="231"/>
      <c r="BN104" s="231"/>
      <c r="BO104" s="231"/>
    </row>
    <row r="105" spans="1:67">
      <c r="A105" s="224">
        <v>15</v>
      </c>
      <c r="B105" s="14" t="s">
        <v>142</v>
      </c>
      <c r="C105" s="14"/>
      <c r="D105" s="13" t="s">
        <v>143</v>
      </c>
      <c r="E105" s="13"/>
      <c r="F105" s="287">
        <v>3852952</v>
      </c>
      <c r="G105" s="266"/>
      <c r="H105" s="261" t="s">
        <v>47</v>
      </c>
      <c r="I105" s="29">
        <v>1</v>
      </c>
      <c r="J105" s="591"/>
      <c r="K105" s="266">
        <f>F105*I105</f>
        <v>3852952</v>
      </c>
      <c r="L105" s="288"/>
      <c r="M105" s="13"/>
    </row>
    <row r="106" spans="1:67">
      <c r="A106" s="224">
        <v>16</v>
      </c>
      <c r="B106" s="15" t="s">
        <v>144</v>
      </c>
      <c r="C106" s="14"/>
      <c r="D106" s="55" t="s">
        <v>145</v>
      </c>
      <c r="E106" s="13"/>
      <c r="F106" s="287">
        <v>0</v>
      </c>
      <c r="G106" s="266"/>
      <c r="H106" s="261" t="s">
        <v>42</v>
      </c>
      <c r="I106" s="29">
        <f>K167</f>
        <v>1</v>
      </c>
      <c r="J106" s="591"/>
      <c r="K106" s="266">
        <f>F106*I106</f>
        <v>0</v>
      </c>
      <c r="L106" s="288"/>
      <c r="M106" s="13"/>
    </row>
    <row r="107" spans="1:67">
      <c r="A107" s="224">
        <v>17</v>
      </c>
      <c r="B107" s="1" t="s">
        <v>146</v>
      </c>
      <c r="C107" s="1"/>
      <c r="D107" s="55" t="s">
        <v>147</v>
      </c>
      <c r="E107" s="13"/>
      <c r="F107" s="592">
        <f>SUM(F105:F106)</f>
        <v>3852952</v>
      </c>
      <c r="G107" s="45"/>
      <c r="H107" s="261"/>
      <c r="I107" s="26"/>
      <c r="J107" s="266"/>
      <c r="K107" s="266">
        <f>SUM(K105:K106)</f>
        <v>3852952</v>
      </c>
      <c r="L107" s="288"/>
      <c r="M107" s="13"/>
      <c r="N107" s="231"/>
      <c r="O107" s="231"/>
      <c r="P107" s="231"/>
      <c r="Q107" s="231"/>
      <c r="R107" s="231"/>
      <c r="S107" s="231"/>
      <c r="T107" s="231"/>
      <c r="U107" s="231"/>
      <c r="V107" s="231"/>
      <c r="W107" s="231"/>
      <c r="X107" s="231"/>
      <c r="Y107" s="231"/>
      <c r="Z107" s="231"/>
      <c r="AA107" s="231"/>
      <c r="AB107" s="231"/>
      <c r="AC107" s="231"/>
      <c r="AD107" s="231"/>
      <c r="AE107" s="231"/>
      <c r="AF107" s="231"/>
      <c r="AG107" s="231"/>
      <c r="AH107" s="231"/>
      <c r="AI107" s="231"/>
      <c r="AJ107" s="231"/>
      <c r="AK107" s="231"/>
      <c r="AL107" s="231"/>
      <c r="AM107" s="231"/>
      <c r="AN107" s="231"/>
      <c r="AO107" s="231"/>
      <c r="AP107" s="231"/>
      <c r="AQ107" s="231"/>
      <c r="AR107" s="231"/>
      <c r="AS107" s="231"/>
      <c r="AT107" s="231"/>
      <c r="AU107" s="231"/>
      <c r="AV107" s="231"/>
      <c r="AW107" s="231"/>
      <c r="AX107" s="231"/>
      <c r="AY107" s="231"/>
      <c r="AZ107" s="231"/>
      <c r="BA107" s="231"/>
      <c r="BB107" s="231"/>
      <c r="BC107" s="231"/>
      <c r="BD107" s="231"/>
      <c r="BE107" s="231"/>
      <c r="BF107" s="231"/>
      <c r="BG107" s="231"/>
      <c r="BH107" s="231"/>
      <c r="BI107" s="231"/>
      <c r="BJ107" s="231"/>
      <c r="BK107" s="231"/>
      <c r="BL107" s="231"/>
      <c r="BM107" s="231"/>
      <c r="BN107" s="231"/>
      <c r="BO107" s="231"/>
    </row>
    <row r="108" spans="1:67" ht="11.65" customHeight="1">
      <c r="A108" s="224">
        <v>18</v>
      </c>
      <c r="B108" s="1" t="s">
        <v>148</v>
      </c>
      <c r="C108" s="1"/>
      <c r="D108" s="615" t="s">
        <v>149</v>
      </c>
      <c r="E108" s="13"/>
      <c r="F108" s="266">
        <f>F91+F94+F100+F102+F103+F107-F92-F93-SUM(F95:F98)</f>
        <v>5651900</v>
      </c>
      <c r="G108" s="288"/>
      <c r="H108" s="19"/>
      <c r="I108" s="22"/>
      <c r="J108" s="13"/>
      <c r="K108" s="292">
        <f>K91+K94+K100+K102+K103+K107-K92-K93-SUM(K95:K98)</f>
        <v>5651900</v>
      </c>
      <c r="L108" s="266"/>
      <c r="M108" s="266"/>
      <c r="N108" s="231"/>
      <c r="O108" s="231"/>
      <c r="P108" s="231"/>
      <c r="Q108" s="231"/>
      <c r="R108" s="231"/>
      <c r="S108" s="231"/>
      <c r="T108" s="231"/>
      <c r="U108" s="231"/>
      <c r="V108" s="231"/>
      <c r="W108" s="231"/>
      <c r="X108" s="231"/>
      <c r="Y108" s="231"/>
      <c r="Z108" s="231"/>
      <c r="AA108" s="231"/>
      <c r="AB108" s="231"/>
      <c r="AC108" s="231"/>
      <c r="AD108" s="231"/>
      <c r="AE108" s="231"/>
      <c r="AF108" s="231"/>
      <c r="AG108" s="231"/>
      <c r="AH108" s="231"/>
      <c r="AI108" s="231"/>
      <c r="AJ108" s="231"/>
      <c r="AK108" s="231"/>
      <c r="AL108" s="231"/>
      <c r="AM108" s="231"/>
      <c r="AN108" s="231"/>
      <c r="AO108" s="231"/>
      <c r="AP108" s="231"/>
      <c r="AQ108" s="231"/>
      <c r="AR108" s="231"/>
      <c r="AS108" s="231"/>
      <c r="AT108" s="231"/>
      <c r="AU108" s="231"/>
      <c r="AV108" s="231"/>
      <c r="AW108" s="231"/>
      <c r="AX108" s="231"/>
      <c r="AY108" s="231"/>
      <c r="AZ108" s="231"/>
      <c r="BA108" s="231"/>
      <c r="BB108" s="231"/>
      <c r="BC108" s="231"/>
      <c r="BD108" s="231"/>
      <c r="BE108" s="231"/>
      <c r="BF108" s="231"/>
      <c r="BG108" s="231"/>
      <c r="BH108" s="231"/>
      <c r="BI108" s="231"/>
      <c r="BJ108" s="231"/>
      <c r="BK108" s="231"/>
      <c r="BL108" s="231"/>
      <c r="BM108" s="231"/>
      <c r="BN108" s="231"/>
      <c r="BO108" s="231"/>
    </row>
    <row r="109" spans="1:67">
      <c r="A109" s="224"/>
      <c r="B109" s="1"/>
      <c r="C109" s="1"/>
      <c r="D109" s="615"/>
      <c r="E109" s="13"/>
      <c r="F109" s="290"/>
      <c r="G109" s="13"/>
      <c r="H109" s="19"/>
      <c r="I109" s="22"/>
      <c r="J109" s="13"/>
      <c r="K109" s="266"/>
      <c r="L109" s="266"/>
      <c r="M109" s="266"/>
    </row>
    <row r="110" spans="1:67">
      <c r="A110" s="224">
        <v>19</v>
      </c>
      <c r="B110" s="1" t="s">
        <v>932</v>
      </c>
      <c r="C110" s="1"/>
      <c r="D110" s="13" t="s">
        <v>56</v>
      </c>
      <c r="E110" s="13"/>
      <c r="F110" s="1"/>
      <c r="G110" s="13"/>
      <c r="H110" s="19"/>
      <c r="I110" s="22"/>
      <c r="J110" s="13"/>
      <c r="K110" s="266"/>
      <c r="L110" s="266"/>
      <c r="M110" s="266"/>
    </row>
    <row r="111" spans="1:67">
      <c r="A111" s="224">
        <v>20</v>
      </c>
      <c r="B111" s="14" t="s">
        <v>54</v>
      </c>
      <c r="C111" s="14"/>
      <c r="D111" s="13" t="s">
        <v>150</v>
      </c>
      <c r="E111" s="13"/>
      <c r="F111" s="287">
        <v>0</v>
      </c>
      <c r="G111" s="13"/>
      <c r="H111" s="19" t="s">
        <v>42</v>
      </c>
      <c r="I111" s="29">
        <f>K167</f>
        <v>1</v>
      </c>
      <c r="J111" s="36"/>
      <c r="K111" s="266">
        <f>F111*I111</f>
        <v>0</v>
      </c>
      <c r="L111" s="266"/>
      <c r="M111" s="266"/>
      <c r="N111" s="231"/>
      <c r="O111" s="231"/>
      <c r="P111" s="231"/>
      <c r="Q111" s="231"/>
      <c r="R111" s="231"/>
      <c r="S111" s="231"/>
      <c r="T111" s="231"/>
      <c r="U111" s="231"/>
      <c r="V111" s="231"/>
      <c r="W111" s="231"/>
      <c r="X111" s="231"/>
      <c r="Y111" s="231"/>
      <c r="Z111" s="231"/>
      <c r="AA111" s="231"/>
      <c r="AB111" s="231"/>
      <c r="AC111" s="231"/>
      <c r="AD111" s="231"/>
      <c r="AE111" s="231"/>
      <c r="AF111" s="231"/>
      <c r="AG111" s="231"/>
      <c r="AH111" s="231"/>
      <c r="AI111" s="231"/>
      <c r="AJ111" s="231"/>
      <c r="AK111" s="231"/>
      <c r="AL111" s="231"/>
      <c r="AM111" s="231"/>
      <c r="AN111" s="231"/>
      <c r="AO111" s="231"/>
      <c r="AP111" s="231"/>
      <c r="AQ111" s="231"/>
      <c r="AR111" s="231"/>
      <c r="AS111" s="231"/>
      <c r="AT111" s="231"/>
      <c r="AU111" s="231"/>
      <c r="AV111" s="231"/>
      <c r="AW111" s="231"/>
      <c r="AX111" s="231"/>
      <c r="AY111" s="231"/>
      <c r="AZ111" s="231"/>
      <c r="BA111" s="231"/>
      <c r="BB111" s="231"/>
      <c r="BC111" s="231"/>
      <c r="BD111" s="231"/>
      <c r="BE111" s="231"/>
      <c r="BF111" s="231"/>
      <c r="BG111" s="231"/>
      <c r="BH111" s="231"/>
      <c r="BI111" s="231"/>
      <c r="BJ111" s="231"/>
      <c r="BK111" s="231"/>
      <c r="BL111" s="231"/>
      <c r="BM111" s="231"/>
      <c r="BN111" s="231"/>
      <c r="BO111" s="231"/>
    </row>
    <row r="112" spans="1:67">
      <c r="A112" s="224">
        <v>21</v>
      </c>
      <c r="B112" s="14" t="s">
        <v>64</v>
      </c>
      <c r="C112" s="14"/>
      <c r="D112" s="13" t="s">
        <v>151</v>
      </c>
      <c r="E112" s="13"/>
      <c r="F112" s="287">
        <v>0</v>
      </c>
      <c r="G112" s="13"/>
      <c r="H112" s="19" t="s">
        <v>66</v>
      </c>
      <c r="I112" s="29">
        <f>K176</f>
        <v>1</v>
      </c>
      <c r="J112" s="36"/>
      <c r="K112" s="266">
        <f>F112*I112</f>
        <v>0</v>
      </c>
      <c r="L112" s="266"/>
      <c r="M112" s="266"/>
      <c r="N112" s="231"/>
      <c r="O112" s="231"/>
      <c r="P112" s="231"/>
      <c r="Q112" s="231"/>
      <c r="R112" s="231"/>
      <c r="S112" s="231"/>
      <c r="T112" s="231"/>
      <c r="U112" s="231"/>
      <c r="V112" s="231"/>
      <c r="W112" s="231"/>
      <c r="X112" s="231"/>
      <c r="Y112" s="231"/>
      <c r="Z112" s="231"/>
      <c r="AA112" s="231"/>
      <c r="AB112" s="231"/>
      <c r="AC112" s="231"/>
      <c r="AD112" s="231"/>
      <c r="AE112" s="231"/>
      <c r="AF112" s="231"/>
      <c r="AG112" s="231"/>
      <c r="AH112" s="231"/>
      <c r="AI112" s="231"/>
      <c r="AJ112" s="231"/>
      <c r="AK112" s="231"/>
      <c r="AL112" s="231"/>
      <c r="AM112" s="231"/>
      <c r="AN112" s="231"/>
      <c r="AO112" s="231"/>
      <c r="AP112" s="231"/>
      <c r="AQ112" s="231"/>
      <c r="AR112" s="231"/>
      <c r="AS112" s="231"/>
      <c r="AT112" s="231"/>
      <c r="AU112" s="231"/>
      <c r="AV112" s="231"/>
      <c r="AW112" s="231"/>
      <c r="AX112" s="231"/>
      <c r="AY112" s="231"/>
      <c r="AZ112" s="231"/>
      <c r="BA112" s="231"/>
      <c r="BB112" s="231"/>
      <c r="BC112" s="231"/>
      <c r="BD112" s="231"/>
      <c r="BE112" s="231"/>
      <c r="BF112" s="231"/>
      <c r="BG112" s="231"/>
      <c r="BH112" s="231"/>
      <c r="BI112" s="231"/>
      <c r="BJ112" s="231"/>
      <c r="BK112" s="231"/>
      <c r="BL112" s="231"/>
      <c r="BM112" s="231"/>
      <c r="BN112" s="231"/>
      <c r="BO112" s="231"/>
    </row>
    <row r="113" spans="1:67">
      <c r="A113" s="224">
        <v>22</v>
      </c>
      <c r="B113" s="14" t="s">
        <v>152</v>
      </c>
      <c r="C113" s="14"/>
      <c r="D113" s="13" t="s">
        <v>143</v>
      </c>
      <c r="E113" s="13"/>
      <c r="F113" s="293">
        <v>0</v>
      </c>
      <c r="G113" s="13"/>
      <c r="H113" s="19" t="s">
        <v>47</v>
      </c>
      <c r="I113" s="29">
        <v>1</v>
      </c>
      <c r="J113" s="36"/>
      <c r="K113" s="266">
        <f>F113*I113</f>
        <v>0</v>
      </c>
      <c r="L113" s="266"/>
      <c r="M113" s="266"/>
    </row>
    <row r="114" spans="1:67">
      <c r="A114" s="224">
        <v>23</v>
      </c>
      <c r="B114" s="1" t="s">
        <v>153</v>
      </c>
      <c r="C114" s="1"/>
      <c r="D114" s="55" t="s">
        <v>154</v>
      </c>
      <c r="E114" s="13"/>
      <c r="F114" s="45">
        <f>SUM(F111:F113)</f>
        <v>0</v>
      </c>
      <c r="G114" s="13"/>
      <c r="H114" s="19"/>
      <c r="I114" s="13"/>
      <c r="J114" s="13"/>
      <c r="K114" s="292">
        <f>SUM(K111:K113)</f>
        <v>0</v>
      </c>
      <c r="L114" s="266"/>
      <c r="M114" s="266"/>
    </row>
    <row r="115" spans="1:67">
      <c r="A115" s="224"/>
      <c r="B115" s="1"/>
      <c r="C115" s="1"/>
      <c r="D115" s="13"/>
      <c r="E115" s="13"/>
      <c r="F115" s="290"/>
      <c r="G115" s="13"/>
      <c r="H115" s="19"/>
      <c r="I115" s="13"/>
      <c r="J115" s="13"/>
      <c r="K115" s="266"/>
      <c r="L115" s="266"/>
      <c r="M115" s="266"/>
      <c r="N115" s="231"/>
      <c r="O115" s="231"/>
      <c r="P115" s="231"/>
      <c r="Q115" s="231"/>
      <c r="R115" s="231"/>
      <c r="S115" s="231"/>
      <c r="T115" s="231"/>
      <c r="U115" s="231"/>
      <c r="V115" s="231"/>
      <c r="W115" s="231"/>
      <c r="X115" s="231"/>
      <c r="Y115" s="231"/>
      <c r="Z115" s="231"/>
      <c r="AA115" s="231"/>
      <c r="AB115" s="231"/>
      <c r="AC115" s="231"/>
      <c r="AD115" s="231"/>
      <c r="AE115" s="231"/>
      <c r="AF115" s="231"/>
      <c r="AG115" s="231"/>
      <c r="AH115" s="231"/>
      <c r="AI115" s="231"/>
      <c r="AJ115" s="231"/>
      <c r="AK115" s="231"/>
      <c r="AL115" s="231"/>
      <c r="AM115" s="231"/>
      <c r="AN115" s="231"/>
      <c r="AO115" s="231"/>
      <c r="AP115" s="231"/>
      <c r="AQ115" s="231"/>
      <c r="AR115" s="231"/>
      <c r="AS115" s="231"/>
      <c r="AT115" s="231"/>
      <c r="AU115" s="231"/>
      <c r="AV115" s="231"/>
      <c r="AW115" s="231"/>
      <c r="AX115" s="231"/>
      <c r="AY115" s="231"/>
      <c r="AZ115" s="231"/>
      <c r="BA115" s="231"/>
      <c r="BB115" s="231"/>
      <c r="BC115" s="231"/>
      <c r="BD115" s="231"/>
      <c r="BE115" s="231"/>
      <c r="BF115" s="231"/>
      <c r="BG115" s="231"/>
      <c r="BH115" s="231"/>
      <c r="BI115" s="231"/>
      <c r="BJ115" s="231"/>
      <c r="BK115" s="231"/>
      <c r="BL115" s="231"/>
      <c r="BM115" s="231"/>
      <c r="BN115" s="231"/>
      <c r="BO115" s="231"/>
    </row>
    <row r="116" spans="1:67">
      <c r="A116" s="224">
        <v>24</v>
      </c>
      <c r="B116" s="1" t="s">
        <v>155</v>
      </c>
      <c r="C116" s="1"/>
      <c r="D116" s="13"/>
      <c r="E116" s="13"/>
      <c r="F116" s="1"/>
      <c r="G116" s="13"/>
      <c r="H116" s="19"/>
      <c r="I116" s="13"/>
      <c r="J116" s="13"/>
      <c r="K116" s="266"/>
      <c r="L116" s="266"/>
      <c r="M116" s="266"/>
      <c r="N116" s="231"/>
      <c r="O116" s="231"/>
      <c r="P116" s="231"/>
      <c r="Q116" s="231"/>
      <c r="R116" s="231"/>
      <c r="S116" s="231"/>
      <c r="T116" s="231"/>
      <c r="U116" s="231"/>
      <c r="V116" s="231"/>
      <c r="W116" s="231"/>
      <c r="X116" s="231"/>
      <c r="Y116" s="231"/>
      <c r="Z116" s="231"/>
      <c r="AA116" s="231"/>
      <c r="AB116" s="231"/>
      <c r="AC116" s="231"/>
      <c r="AD116" s="231"/>
      <c r="AE116" s="231"/>
      <c r="AF116" s="231"/>
      <c r="AG116" s="231"/>
      <c r="AH116" s="231"/>
      <c r="AI116" s="231"/>
      <c r="AJ116" s="231"/>
      <c r="AK116" s="231"/>
      <c r="AL116" s="231"/>
      <c r="AM116" s="231"/>
      <c r="AN116" s="231"/>
      <c r="AO116" s="231"/>
      <c r="AP116" s="231"/>
      <c r="AQ116" s="231"/>
      <c r="AR116" s="231"/>
      <c r="AS116" s="231"/>
      <c r="AT116" s="231"/>
      <c r="AU116" s="231"/>
      <c r="AV116" s="231"/>
      <c r="AW116" s="231"/>
      <c r="AX116" s="231"/>
      <c r="AY116" s="231"/>
      <c r="AZ116" s="231"/>
      <c r="BA116" s="231"/>
      <c r="BB116" s="231"/>
      <c r="BC116" s="231"/>
      <c r="BD116" s="231"/>
      <c r="BE116" s="231"/>
      <c r="BF116" s="231"/>
      <c r="BG116" s="231"/>
      <c r="BH116" s="231"/>
      <c r="BI116" s="231"/>
      <c r="BJ116" s="231"/>
      <c r="BK116" s="231"/>
      <c r="BL116" s="231"/>
      <c r="BM116" s="231"/>
      <c r="BN116" s="231"/>
      <c r="BO116" s="231"/>
    </row>
    <row r="117" spans="1:67">
      <c r="A117" s="224">
        <v>25</v>
      </c>
      <c r="B117" s="14" t="s">
        <v>156</v>
      </c>
      <c r="C117" s="14"/>
      <c r="D117" s="13"/>
      <c r="E117" s="13"/>
      <c r="F117" s="1"/>
      <c r="G117" s="13"/>
      <c r="H117" s="19"/>
      <c r="I117" s="13"/>
      <c r="J117" s="13"/>
      <c r="K117" s="266"/>
      <c r="L117" s="266"/>
      <c r="M117" s="266"/>
    </row>
    <row r="118" spans="1:67">
      <c r="A118" s="224">
        <v>26</v>
      </c>
      <c r="B118" s="294" t="s">
        <v>157</v>
      </c>
      <c r="C118" s="294"/>
      <c r="D118" s="13" t="s">
        <v>158</v>
      </c>
      <c r="E118" s="13"/>
      <c r="F118" s="287">
        <v>0</v>
      </c>
      <c r="G118" s="13"/>
      <c r="H118" s="19" t="s">
        <v>66</v>
      </c>
      <c r="I118" s="36">
        <f>K176</f>
        <v>1</v>
      </c>
      <c r="J118" s="36"/>
      <c r="K118" s="266">
        <f>F118*I118</f>
        <v>0</v>
      </c>
      <c r="L118" s="266"/>
      <c r="M118" s="266"/>
    </row>
    <row r="119" spans="1:67" ht="24">
      <c r="A119" s="224">
        <v>27</v>
      </c>
      <c r="B119" s="295" t="s">
        <v>159</v>
      </c>
      <c r="C119" s="294"/>
      <c r="D119" s="13" t="s">
        <v>158</v>
      </c>
      <c r="E119" s="13"/>
      <c r="F119" s="291">
        <v>0</v>
      </c>
      <c r="G119" s="13"/>
      <c r="H119" s="19" t="s">
        <v>66</v>
      </c>
      <c r="I119" s="36">
        <f>K176</f>
        <v>1</v>
      </c>
      <c r="J119" s="36"/>
      <c r="K119" s="266">
        <f>F119*I119</f>
        <v>0</v>
      </c>
      <c r="L119" s="266"/>
      <c r="M119" s="266"/>
      <c r="N119" s="231"/>
      <c r="O119" s="231"/>
      <c r="P119" s="231"/>
      <c r="Q119" s="231"/>
      <c r="R119" s="231"/>
      <c r="S119" s="231"/>
      <c r="T119" s="231"/>
      <c r="U119" s="231"/>
      <c r="V119" s="231"/>
      <c r="W119" s="231"/>
      <c r="X119" s="231"/>
      <c r="Y119" s="231"/>
      <c r="Z119" s="231"/>
      <c r="AA119" s="231"/>
      <c r="AB119" s="231"/>
      <c r="AC119" s="231"/>
      <c r="AD119" s="231"/>
      <c r="AE119" s="231"/>
      <c r="AF119" s="231"/>
      <c r="AG119" s="231"/>
      <c r="AH119" s="231"/>
      <c r="AI119" s="231"/>
      <c r="AJ119" s="231"/>
      <c r="AK119" s="231"/>
      <c r="AL119" s="231"/>
      <c r="AM119" s="231"/>
      <c r="AN119" s="231"/>
      <c r="AO119" s="231"/>
      <c r="AP119" s="231"/>
      <c r="AQ119" s="231"/>
      <c r="AR119" s="231"/>
      <c r="AS119" s="231"/>
      <c r="AT119" s="231"/>
      <c r="AU119" s="231"/>
      <c r="AV119" s="231"/>
      <c r="AW119" s="231"/>
      <c r="AX119" s="231"/>
      <c r="AY119" s="231"/>
      <c r="AZ119" s="231"/>
      <c r="BA119" s="231"/>
      <c r="BB119" s="231"/>
      <c r="BC119" s="231"/>
      <c r="BD119" s="231"/>
      <c r="BE119" s="231"/>
      <c r="BF119" s="231"/>
      <c r="BG119" s="231"/>
      <c r="BH119" s="231"/>
      <c r="BI119" s="231"/>
      <c r="BJ119" s="231"/>
      <c r="BK119" s="231"/>
      <c r="BL119" s="231"/>
      <c r="BM119" s="231"/>
      <c r="BN119" s="231"/>
      <c r="BO119" s="231"/>
    </row>
    <row r="120" spans="1:67">
      <c r="A120" s="224">
        <v>28</v>
      </c>
      <c r="B120" s="14" t="s">
        <v>160</v>
      </c>
      <c r="C120" s="14"/>
      <c r="D120" s="13"/>
      <c r="E120" s="13"/>
      <c r="F120" s="1"/>
      <c r="G120" s="13"/>
      <c r="H120" s="19"/>
      <c r="I120" s="13"/>
      <c r="J120" s="13"/>
      <c r="K120" s="266"/>
      <c r="L120" s="266"/>
      <c r="M120" s="266"/>
      <c r="N120" s="231"/>
      <c r="O120" s="231"/>
      <c r="P120" s="231"/>
      <c r="Q120" s="231"/>
      <c r="R120" s="231"/>
      <c r="S120" s="231"/>
      <c r="T120" s="231"/>
      <c r="U120" s="231"/>
      <c r="V120" s="231"/>
      <c r="W120" s="231"/>
      <c r="X120" s="231"/>
      <c r="Y120" s="231"/>
      <c r="Z120" s="231"/>
      <c r="AA120" s="231"/>
      <c r="AB120" s="231"/>
      <c r="AC120" s="231"/>
      <c r="AD120" s="231"/>
      <c r="AE120" s="231"/>
      <c r="AF120" s="231"/>
      <c r="AG120" s="231"/>
      <c r="AH120" s="231"/>
      <c r="AI120" s="231"/>
      <c r="AJ120" s="231"/>
      <c r="AK120" s="231"/>
      <c r="AL120" s="231"/>
      <c r="AM120" s="231"/>
      <c r="AN120" s="231"/>
      <c r="AO120" s="231"/>
      <c r="AP120" s="231"/>
      <c r="AQ120" s="231"/>
      <c r="AR120" s="231"/>
      <c r="AS120" s="231"/>
      <c r="AT120" s="231"/>
      <c r="AU120" s="231"/>
      <c r="AV120" s="231"/>
      <c r="AW120" s="231"/>
      <c r="AX120" s="231"/>
      <c r="AY120" s="231"/>
      <c r="AZ120" s="231"/>
      <c r="BA120" s="231"/>
      <c r="BB120" s="231"/>
      <c r="BC120" s="231"/>
      <c r="BD120" s="231"/>
      <c r="BE120" s="231"/>
      <c r="BF120" s="231"/>
      <c r="BG120" s="231"/>
      <c r="BH120" s="231"/>
      <c r="BI120" s="231"/>
      <c r="BJ120" s="231"/>
      <c r="BK120" s="231"/>
      <c r="BL120" s="231"/>
      <c r="BM120" s="231"/>
      <c r="BN120" s="231"/>
      <c r="BO120" s="231"/>
    </row>
    <row r="121" spans="1:67">
      <c r="A121" s="224">
        <v>29</v>
      </c>
      <c r="B121" s="294" t="s">
        <v>161</v>
      </c>
      <c r="C121" s="294"/>
      <c r="D121" s="13" t="s">
        <v>158</v>
      </c>
      <c r="E121" s="13"/>
      <c r="F121" s="287">
        <v>0</v>
      </c>
      <c r="G121" s="13"/>
      <c r="H121" s="19" t="s">
        <v>115</v>
      </c>
      <c r="I121" s="36">
        <f>I41</f>
        <v>1</v>
      </c>
      <c r="J121" s="36"/>
      <c r="K121" s="266">
        <f>F121*I121</f>
        <v>0</v>
      </c>
      <c r="L121" s="266"/>
      <c r="M121" s="266"/>
    </row>
    <row r="122" spans="1:67">
      <c r="A122" s="224">
        <v>30</v>
      </c>
      <c r="B122" s="294" t="s">
        <v>162</v>
      </c>
      <c r="C122" s="294"/>
      <c r="D122" s="13" t="s">
        <v>158</v>
      </c>
      <c r="E122" s="13"/>
      <c r="F122" s="287">
        <v>0</v>
      </c>
      <c r="G122" s="13"/>
      <c r="H122" s="19" t="s">
        <v>115</v>
      </c>
      <c r="I122" s="36">
        <f>I41</f>
        <v>1</v>
      </c>
      <c r="J122" s="296"/>
      <c r="K122" s="266">
        <f>F122*I122</f>
        <v>0</v>
      </c>
      <c r="L122" s="266"/>
      <c r="M122" s="266"/>
    </row>
    <row r="123" spans="1:67">
      <c r="A123" s="224">
        <v>31</v>
      </c>
      <c r="B123" s="294" t="s">
        <v>163</v>
      </c>
      <c r="C123" s="294"/>
      <c r="D123" s="13" t="s">
        <v>158</v>
      </c>
      <c r="E123" s="13"/>
      <c r="F123" s="287">
        <v>0</v>
      </c>
      <c r="G123" s="13"/>
      <c r="H123" s="19" t="s">
        <v>115</v>
      </c>
      <c r="I123" s="36">
        <f>I41</f>
        <v>1</v>
      </c>
      <c r="J123" s="36"/>
      <c r="K123" s="266">
        <f>F123*I123</f>
        <v>0</v>
      </c>
      <c r="L123" s="266"/>
      <c r="M123" s="266"/>
      <c r="N123" s="231"/>
      <c r="O123" s="231"/>
      <c r="P123" s="231"/>
      <c r="Q123" s="231"/>
      <c r="R123" s="231"/>
      <c r="S123" s="231"/>
      <c r="T123" s="231"/>
      <c r="U123" s="231"/>
      <c r="V123" s="231"/>
      <c r="W123" s="231"/>
      <c r="X123" s="231"/>
      <c r="Y123" s="231"/>
      <c r="Z123" s="231"/>
      <c r="AA123" s="231"/>
      <c r="AB123" s="231"/>
      <c r="AC123" s="231"/>
      <c r="AD123" s="231"/>
      <c r="AE123" s="231"/>
      <c r="AF123" s="231"/>
      <c r="AG123" s="231"/>
      <c r="AH123" s="231"/>
      <c r="AI123" s="231"/>
      <c r="AJ123" s="231"/>
      <c r="AK123" s="231"/>
      <c r="AL123" s="231"/>
      <c r="AM123" s="231"/>
      <c r="AN123" s="231"/>
      <c r="AO123" s="231"/>
      <c r="AP123" s="231"/>
      <c r="AQ123" s="231"/>
      <c r="AR123" s="231"/>
      <c r="AS123" s="231"/>
      <c r="AT123" s="231"/>
      <c r="AU123" s="231"/>
      <c r="AV123" s="231"/>
      <c r="AW123" s="231"/>
      <c r="AX123" s="231"/>
      <c r="AY123" s="231"/>
      <c r="AZ123" s="231"/>
      <c r="BA123" s="231"/>
      <c r="BB123" s="231"/>
      <c r="BC123" s="231"/>
      <c r="BD123" s="231"/>
      <c r="BE123" s="231"/>
      <c r="BF123" s="231"/>
      <c r="BG123" s="231"/>
      <c r="BH123" s="231"/>
      <c r="BI123" s="231"/>
      <c r="BJ123" s="231"/>
      <c r="BK123" s="231"/>
      <c r="BL123" s="231"/>
      <c r="BM123" s="231"/>
      <c r="BN123" s="231"/>
      <c r="BO123" s="231"/>
    </row>
    <row r="124" spans="1:67">
      <c r="A124" s="224">
        <v>32</v>
      </c>
      <c r="B124" s="294" t="s">
        <v>164</v>
      </c>
      <c r="C124" s="294"/>
      <c r="D124" s="7" t="s">
        <v>158</v>
      </c>
      <c r="E124" s="13"/>
      <c r="F124" s="293">
        <v>0</v>
      </c>
      <c r="G124" s="13"/>
      <c r="H124" s="19" t="s">
        <v>115</v>
      </c>
      <c r="I124" s="36">
        <f>I41</f>
        <v>1</v>
      </c>
      <c r="J124" s="36"/>
      <c r="K124" s="275">
        <f>F124*I124</f>
        <v>0</v>
      </c>
      <c r="L124" s="266"/>
      <c r="M124" s="266"/>
    </row>
    <row r="125" spans="1:67">
      <c r="A125" s="229">
        <v>33</v>
      </c>
      <c r="B125" s="24" t="s">
        <v>165</v>
      </c>
      <c r="C125" s="24"/>
      <c r="D125" s="56" t="s">
        <v>166</v>
      </c>
      <c r="E125" s="18"/>
      <c r="F125" s="266">
        <f>SUM(F118:F124)</f>
        <v>0</v>
      </c>
      <c r="G125" s="13"/>
      <c r="H125" s="19"/>
      <c r="I125" s="18"/>
      <c r="J125" s="18"/>
      <c r="K125" s="266">
        <f>SUM(K118:K124)</f>
        <v>0</v>
      </c>
      <c r="L125" s="266"/>
      <c r="M125" s="297"/>
    </row>
    <row r="126" spans="1:67">
      <c r="A126" s="229"/>
      <c r="B126" s="24"/>
      <c r="C126" s="24"/>
      <c r="D126" s="18"/>
      <c r="E126" s="18"/>
      <c r="F126" s="45"/>
      <c r="G126" s="13"/>
      <c r="H126" s="19"/>
      <c r="I126" s="18"/>
      <c r="J126" s="18"/>
      <c r="K126" s="266"/>
      <c r="L126" s="266"/>
      <c r="M126" s="297"/>
      <c r="N126" s="231"/>
      <c r="O126" s="231"/>
      <c r="P126" s="231"/>
      <c r="Q126" s="231"/>
      <c r="R126" s="231"/>
      <c r="S126" s="231"/>
      <c r="T126" s="231"/>
      <c r="U126" s="231"/>
      <c r="V126" s="231"/>
      <c r="W126" s="231"/>
      <c r="X126" s="231"/>
      <c r="Y126" s="231"/>
      <c r="Z126" s="231"/>
      <c r="AA126" s="231"/>
      <c r="AB126" s="231"/>
      <c r="AC126" s="231"/>
      <c r="AD126" s="231"/>
      <c r="AE126" s="231"/>
      <c r="AF126" s="231"/>
      <c r="AG126" s="231"/>
      <c r="AH126" s="231"/>
      <c r="AI126" s="231"/>
      <c r="AJ126" s="231"/>
      <c r="AK126" s="231"/>
      <c r="AL126" s="231"/>
      <c r="AM126" s="231"/>
      <c r="AN126" s="231"/>
      <c r="AO126" s="231"/>
      <c r="AP126" s="231"/>
      <c r="AQ126" s="231"/>
      <c r="AR126" s="231"/>
      <c r="AS126" s="231"/>
      <c r="AT126" s="231"/>
      <c r="AU126" s="231"/>
      <c r="AV126" s="231"/>
      <c r="AW126" s="231"/>
      <c r="AX126" s="231"/>
      <c r="AY126" s="231"/>
      <c r="AZ126" s="231"/>
      <c r="BA126" s="231"/>
      <c r="BB126" s="231"/>
      <c r="BC126" s="231"/>
      <c r="BD126" s="231"/>
      <c r="BE126" s="231"/>
      <c r="BF126" s="231"/>
      <c r="BG126" s="231"/>
      <c r="BH126" s="231"/>
      <c r="BI126" s="231"/>
      <c r="BJ126" s="231"/>
      <c r="BK126" s="231"/>
      <c r="BL126" s="231"/>
      <c r="BM126" s="231"/>
      <c r="BN126" s="231"/>
      <c r="BO126" s="231"/>
    </row>
    <row r="127" spans="1:67">
      <c r="A127" s="229">
        <v>34</v>
      </c>
      <c r="B127" s="24" t="s">
        <v>167</v>
      </c>
      <c r="C127" s="24"/>
      <c r="D127" s="13" t="s">
        <v>168</v>
      </c>
      <c r="E127" s="13"/>
      <c r="G127" s="13"/>
      <c r="H127" s="19"/>
      <c r="I127" s="13"/>
      <c r="J127" s="13"/>
      <c r="K127" s="266"/>
      <c r="L127" s="266"/>
      <c r="M127" s="266"/>
      <c r="N127" s="231"/>
      <c r="O127" s="231"/>
      <c r="P127" s="231"/>
      <c r="Q127" s="231"/>
      <c r="R127" s="231"/>
      <c r="S127" s="231"/>
      <c r="T127" s="231"/>
      <c r="U127" s="231"/>
      <c r="V127" s="231"/>
      <c r="W127" s="231"/>
      <c r="X127" s="231"/>
      <c r="Y127" s="231"/>
      <c r="Z127" s="231"/>
      <c r="AA127" s="231"/>
      <c r="AB127" s="231"/>
      <c r="AC127" s="231"/>
      <c r="AD127" s="231"/>
      <c r="AE127" s="231"/>
      <c r="AF127" s="231"/>
      <c r="AG127" s="231"/>
      <c r="AH127" s="231"/>
      <c r="AI127" s="231"/>
      <c r="AJ127" s="231"/>
      <c r="AK127" s="231"/>
      <c r="AL127" s="231"/>
      <c r="AM127" s="231"/>
      <c r="AN127" s="231"/>
      <c r="AO127" s="231"/>
      <c r="AP127" s="231"/>
      <c r="AQ127" s="231"/>
      <c r="AR127" s="231"/>
      <c r="AS127" s="231"/>
      <c r="AT127" s="231"/>
      <c r="AU127" s="231"/>
      <c r="AV127" s="231"/>
      <c r="AW127" s="231"/>
      <c r="AX127" s="231"/>
      <c r="AY127" s="231"/>
      <c r="AZ127" s="231"/>
      <c r="BA127" s="231"/>
      <c r="BB127" s="231"/>
      <c r="BC127" s="231"/>
      <c r="BD127" s="231"/>
      <c r="BE127" s="231"/>
      <c r="BF127" s="231"/>
      <c r="BG127" s="231"/>
      <c r="BH127" s="231"/>
      <c r="BI127" s="231"/>
      <c r="BJ127" s="231"/>
      <c r="BK127" s="231"/>
      <c r="BL127" s="231"/>
      <c r="BM127" s="231"/>
      <c r="BN127" s="231"/>
      <c r="BO127" s="231"/>
    </row>
    <row r="128" spans="1:67">
      <c r="A128" s="229">
        <v>35</v>
      </c>
      <c r="B128" s="15" t="s">
        <v>169</v>
      </c>
      <c r="C128" s="14"/>
      <c r="D128" s="7"/>
      <c r="E128" s="13"/>
      <c r="F128" s="298">
        <f>1-(((1-F217)*(1-F216))/(1-F216*F217*F218))</f>
        <v>0.27983599999999997</v>
      </c>
      <c r="G128" s="13"/>
      <c r="H128" s="19"/>
      <c r="I128" s="13"/>
      <c r="J128" s="13"/>
      <c r="K128" s="266"/>
      <c r="L128" s="266"/>
      <c r="M128" s="266"/>
    </row>
    <row r="129" spans="1:67">
      <c r="A129" s="224">
        <v>36</v>
      </c>
      <c r="B129" s="14" t="s">
        <v>170</v>
      </c>
      <c r="C129" s="14"/>
      <c r="D129" s="299"/>
      <c r="E129" s="13"/>
      <c r="F129" s="300">
        <f>IF(F128=0,0,(F128/(1-F128))*(1-K181/K185))</f>
        <v>0.28594101097442937</v>
      </c>
      <c r="G129" s="13"/>
      <c r="H129" s="19"/>
      <c r="I129" s="13"/>
      <c r="J129" s="13"/>
      <c r="K129" s="266"/>
      <c r="L129" s="266"/>
      <c r="M129" s="266"/>
    </row>
    <row r="130" spans="1:67">
      <c r="A130" s="224">
        <v>37</v>
      </c>
      <c r="B130" s="14" t="s">
        <v>171</v>
      </c>
      <c r="C130" s="15"/>
      <c r="D130" s="13"/>
      <c r="E130" s="13"/>
      <c r="F130" s="7"/>
      <c r="G130" s="13"/>
      <c r="H130" s="19"/>
      <c r="I130" s="13"/>
      <c r="J130" s="13"/>
      <c r="K130" s="13"/>
      <c r="L130" s="13"/>
      <c r="M130" s="13"/>
      <c r="N130" s="231"/>
      <c r="O130" s="231"/>
      <c r="P130" s="231"/>
      <c r="Q130" s="231"/>
      <c r="R130" s="231"/>
      <c r="S130" s="231"/>
      <c r="T130" s="231"/>
      <c r="U130" s="231"/>
      <c r="V130" s="231"/>
      <c r="W130" s="231"/>
      <c r="X130" s="231"/>
      <c r="Y130" s="231"/>
      <c r="Z130" s="231"/>
      <c r="AA130" s="231"/>
      <c r="AB130" s="231"/>
      <c r="AC130" s="231"/>
      <c r="AD130" s="231"/>
      <c r="AE130" s="231"/>
      <c r="AF130" s="231"/>
      <c r="AG130" s="231"/>
      <c r="AH130" s="231"/>
      <c r="AI130" s="231"/>
      <c r="AJ130" s="231"/>
      <c r="AK130" s="231"/>
      <c r="AL130" s="231"/>
      <c r="AM130" s="231"/>
      <c r="AN130" s="231"/>
      <c r="AO130" s="231"/>
      <c r="AP130" s="231"/>
      <c r="AQ130" s="231"/>
      <c r="AR130" s="231"/>
      <c r="AS130" s="231"/>
      <c r="AT130" s="231"/>
      <c r="AU130" s="231"/>
      <c r="AV130" s="231"/>
      <c r="AW130" s="231"/>
      <c r="AX130" s="231"/>
      <c r="AY130" s="231"/>
      <c r="AZ130" s="231"/>
      <c r="BA130" s="231"/>
      <c r="BB130" s="231"/>
      <c r="BC130" s="231"/>
      <c r="BD130" s="231"/>
      <c r="BE130" s="231"/>
      <c r="BF130" s="231"/>
      <c r="BG130" s="231"/>
      <c r="BH130" s="231"/>
      <c r="BI130" s="231"/>
      <c r="BJ130" s="231"/>
      <c r="BK130" s="231"/>
      <c r="BL130" s="231"/>
      <c r="BM130" s="231"/>
      <c r="BN130" s="231"/>
      <c r="BO130" s="231"/>
    </row>
    <row r="131" spans="1:67">
      <c r="A131" s="224">
        <v>38</v>
      </c>
      <c r="B131" s="1"/>
      <c r="C131" s="1"/>
      <c r="D131" s="13"/>
      <c r="E131" s="13"/>
      <c r="F131" s="1"/>
      <c r="G131" s="13"/>
      <c r="H131" s="19"/>
      <c r="I131" s="13"/>
      <c r="J131" s="13"/>
      <c r="K131" s="13"/>
      <c r="L131" s="13"/>
      <c r="M131" s="13"/>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1"/>
      <c r="AO131" s="231"/>
      <c r="AP131" s="231"/>
      <c r="AQ131" s="231"/>
      <c r="AR131" s="231"/>
      <c r="AS131" s="231"/>
      <c r="AT131" s="231"/>
      <c r="AU131" s="231"/>
      <c r="AV131" s="231"/>
      <c r="AW131" s="231"/>
      <c r="AX131" s="231"/>
      <c r="AY131" s="231"/>
      <c r="AZ131" s="231"/>
      <c r="BA131" s="231"/>
      <c r="BB131" s="231"/>
      <c r="BC131" s="231"/>
      <c r="BD131" s="231"/>
      <c r="BE131" s="231"/>
      <c r="BF131" s="231"/>
      <c r="BG131" s="231"/>
      <c r="BH131" s="231"/>
      <c r="BI131" s="231"/>
      <c r="BJ131" s="231"/>
      <c r="BK131" s="231"/>
      <c r="BL131" s="231"/>
      <c r="BM131" s="231"/>
      <c r="BN131" s="231"/>
      <c r="BO131" s="231"/>
    </row>
    <row r="132" spans="1:67">
      <c r="A132" s="224">
        <v>39</v>
      </c>
      <c r="B132" s="57" t="s">
        <v>172</v>
      </c>
      <c r="C132" s="14"/>
      <c r="D132" s="299"/>
      <c r="E132" s="13"/>
      <c r="F132" s="301">
        <f>1/(1-F128)</f>
        <v>1.3885726029071155</v>
      </c>
      <c r="G132" s="13"/>
      <c r="H132" s="19"/>
      <c r="I132" s="13"/>
      <c r="J132" s="13"/>
      <c r="K132" s="13"/>
      <c r="L132" s="13"/>
      <c r="M132" s="13"/>
    </row>
    <row r="133" spans="1:67">
      <c r="A133" s="224"/>
      <c r="B133" s="57"/>
      <c r="C133" s="14"/>
      <c r="D133" s="299"/>
      <c r="E133" s="13"/>
      <c r="F133" s="301"/>
      <c r="G133" s="13"/>
      <c r="H133" s="19"/>
      <c r="I133" s="13"/>
      <c r="J133" s="13"/>
      <c r="K133" s="13"/>
      <c r="L133" s="13"/>
      <c r="M133" s="13"/>
    </row>
    <row r="134" spans="1:67">
      <c r="A134" s="224">
        <v>40</v>
      </c>
      <c r="B134" s="225" t="s">
        <v>173</v>
      </c>
      <c r="C134" s="14"/>
      <c r="D134" s="13" t="s">
        <v>174</v>
      </c>
      <c r="E134" s="13"/>
      <c r="F134" s="302">
        <f>F129*F141</f>
        <v>465272.37796585925</v>
      </c>
      <c r="G134" s="13"/>
      <c r="H134" s="19" t="s">
        <v>60</v>
      </c>
      <c r="I134" s="29">
        <v>0</v>
      </c>
      <c r="J134" s="13"/>
      <c r="K134" s="266">
        <f>F129*K141</f>
        <v>465272.37796585925</v>
      </c>
      <c r="L134" s="13"/>
      <c r="M134" s="13"/>
    </row>
    <row r="135" spans="1:67">
      <c r="A135" s="224">
        <v>41</v>
      </c>
      <c r="B135" s="1" t="s">
        <v>175</v>
      </c>
      <c r="C135" s="1"/>
      <c r="D135" s="13" t="s">
        <v>95</v>
      </c>
      <c r="E135" s="13"/>
      <c r="F135" s="287">
        <v>0</v>
      </c>
      <c r="G135" s="13"/>
      <c r="H135" s="19" t="s">
        <v>89</v>
      </c>
      <c r="I135" s="29">
        <f>I55</f>
        <v>1</v>
      </c>
      <c r="J135" s="36"/>
      <c r="K135" s="266">
        <f>F135*I135</f>
        <v>0</v>
      </c>
      <c r="L135" s="288"/>
      <c r="M135" s="13"/>
      <c r="O135" s="303"/>
    </row>
    <row r="136" spans="1:67">
      <c r="A136" s="224">
        <v>42</v>
      </c>
      <c r="B136" s="7" t="s">
        <v>176</v>
      </c>
      <c r="C136" s="1"/>
      <c r="D136" s="54" t="s">
        <v>177</v>
      </c>
      <c r="E136" s="13"/>
      <c r="F136" s="287">
        <f>'Att 9 - Excess-Def Summary'!G27</f>
        <v>0</v>
      </c>
      <c r="G136" s="13"/>
      <c r="H136" s="19" t="s">
        <v>89</v>
      </c>
      <c r="I136" s="29">
        <f>I55</f>
        <v>1</v>
      </c>
      <c r="J136" s="36"/>
      <c r="K136" s="266">
        <f>F136*I136</f>
        <v>0</v>
      </c>
      <c r="L136" s="288"/>
      <c r="M136" s="13"/>
    </row>
    <row r="137" spans="1:67">
      <c r="A137" s="224">
        <v>43</v>
      </c>
      <c r="B137" s="1" t="s">
        <v>178</v>
      </c>
      <c r="C137" s="1"/>
      <c r="D137" s="13" t="s">
        <v>179</v>
      </c>
      <c r="E137" s="13"/>
      <c r="F137" s="293">
        <v>0</v>
      </c>
      <c r="G137" s="13"/>
      <c r="H137" s="19" t="s">
        <v>89</v>
      </c>
      <c r="I137" s="29">
        <f>I55</f>
        <v>1</v>
      </c>
      <c r="J137" s="36"/>
      <c r="K137" s="266">
        <f>F137*I137</f>
        <v>0</v>
      </c>
      <c r="L137" s="288"/>
      <c r="M137" s="13"/>
      <c r="N137" s="231"/>
      <c r="O137" s="231"/>
      <c r="P137" s="231"/>
      <c r="Q137" s="231"/>
      <c r="R137" s="231"/>
      <c r="S137" s="231"/>
      <c r="T137" s="231"/>
      <c r="U137" s="231"/>
      <c r="V137" s="231"/>
      <c r="W137" s="231"/>
      <c r="X137" s="231"/>
      <c r="Y137" s="231"/>
      <c r="Z137" s="231"/>
      <c r="AA137" s="231"/>
      <c r="AB137" s="231"/>
      <c r="AC137" s="231"/>
      <c r="AD137" s="231"/>
      <c r="AE137" s="231"/>
      <c r="AF137" s="231"/>
      <c r="AG137" s="231"/>
      <c r="AH137" s="231"/>
      <c r="AI137" s="231"/>
      <c r="AJ137" s="231"/>
      <c r="AK137" s="231"/>
      <c r="AL137" s="231"/>
      <c r="AM137" s="231"/>
      <c r="AN137" s="231"/>
      <c r="AO137" s="231"/>
      <c r="AP137" s="231"/>
      <c r="AQ137" s="231"/>
      <c r="AR137" s="231"/>
      <c r="AS137" s="231"/>
      <c r="AT137" s="231"/>
      <c r="AU137" s="231"/>
      <c r="AV137" s="231"/>
      <c r="AW137" s="231"/>
      <c r="AX137" s="231"/>
      <c r="AY137" s="231"/>
      <c r="AZ137" s="231"/>
      <c r="BA137" s="231"/>
      <c r="BB137" s="231"/>
      <c r="BC137" s="231"/>
      <c r="BD137" s="231"/>
      <c r="BE137" s="231"/>
      <c r="BF137" s="231"/>
      <c r="BG137" s="231"/>
      <c r="BH137" s="231"/>
      <c r="BI137" s="231"/>
      <c r="BJ137" s="231"/>
      <c r="BK137" s="231"/>
      <c r="BL137" s="231"/>
      <c r="BM137" s="231"/>
      <c r="BN137" s="231"/>
      <c r="BO137" s="231"/>
    </row>
    <row r="138" spans="1:67">
      <c r="A138" s="224">
        <v>44</v>
      </c>
      <c r="B138" s="1" t="s">
        <v>180</v>
      </c>
      <c r="C138" s="1"/>
      <c r="D138" s="55" t="s">
        <v>181</v>
      </c>
      <c r="E138" s="13"/>
      <c r="F138" s="45">
        <f>SUM(F134:F137)</f>
        <v>465272.37796585925</v>
      </c>
      <c r="G138" s="13"/>
      <c r="H138" s="19"/>
      <c r="I138" s="22"/>
      <c r="J138" s="13"/>
      <c r="K138" s="292">
        <f>SUM(K134:K137)</f>
        <v>465272.37796585925</v>
      </c>
      <c r="L138" s="288"/>
      <c r="M138" s="13"/>
    </row>
    <row r="139" spans="1:67">
      <c r="A139" s="224"/>
      <c r="B139" s="1"/>
      <c r="C139" s="1"/>
      <c r="D139" s="13"/>
      <c r="E139" s="13"/>
      <c r="F139" s="290"/>
      <c r="G139" s="13"/>
      <c r="H139" s="19"/>
      <c r="I139" s="22"/>
      <c r="J139" s="13"/>
      <c r="K139" s="266"/>
      <c r="L139" s="288"/>
      <c r="M139" s="13"/>
    </row>
    <row r="140" spans="1:67">
      <c r="A140" s="224">
        <v>45</v>
      </c>
      <c r="B140" s="1" t="s">
        <v>182</v>
      </c>
      <c r="C140" s="1"/>
      <c r="D140" s="13"/>
      <c r="E140" s="13"/>
      <c r="F140" s="1"/>
      <c r="G140" s="13"/>
      <c r="H140" s="19"/>
      <c r="I140" s="22"/>
      <c r="J140" s="13"/>
      <c r="K140" s="266"/>
      <c r="L140" s="13"/>
      <c r="M140" s="13"/>
      <c r="N140" s="231"/>
      <c r="O140" s="231"/>
      <c r="P140" s="231"/>
      <c r="Q140" s="231"/>
      <c r="R140" s="231"/>
      <c r="S140" s="231"/>
      <c r="T140" s="231"/>
      <c r="U140" s="231"/>
      <c r="V140" s="231"/>
      <c r="W140" s="231"/>
      <c r="X140" s="231"/>
      <c r="Y140" s="231"/>
      <c r="Z140" s="231"/>
      <c r="AA140" s="231"/>
      <c r="AB140" s="231"/>
      <c r="AC140" s="231"/>
      <c r="AD140" s="231"/>
      <c r="AE140" s="231"/>
      <c r="AF140" s="231"/>
      <c r="AG140" s="231"/>
      <c r="AH140" s="231"/>
      <c r="AI140" s="231"/>
      <c r="AJ140" s="231"/>
      <c r="AK140" s="231"/>
      <c r="AL140" s="231"/>
      <c r="AM140" s="231"/>
      <c r="AN140" s="231"/>
      <c r="AO140" s="231"/>
      <c r="AP140" s="231"/>
      <c r="AQ140" s="231"/>
      <c r="AR140" s="231"/>
      <c r="AS140" s="231"/>
      <c r="AT140" s="231"/>
      <c r="AU140" s="231"/>
      <c r="AV140" s="231"/>
      <c r="AW140" s="231"/>
      <c r="AX140" s="231"/>
      <c r="AY140" s="231"/>
      <c r="AZ140" s="231"/>
      <c r="BA140" s="231"/>
      <c r="BB140" s="231"/>
      <c r="BC140" s="231"/>
      <c r="BD140" s="231"/>
      <c r="BE140" s="231"/>
      <c r="BF140" s="231"/>
      <c r="BG140" s="231"/>
      <c r="BH140" s="231"/>
      <c r="BI140" s="231"/>
      <c r="BJ140" s="231"/>
      <c r="BK140" s="231"/>
      <c r="BL140" s="231"/>
      <c r="BM140" s="231"/>
      <c r="BN140" s="231"/>
      <c r="BO140" s="231"/>
    </row>
    <row r="141" spans="1:67">
      <c r="A141" s="224">
        <v>46</v>
      </c>
      <c r="B141" s="1" t="s">
        <v>183</v>
      </c>
      <c r="C141" s="1"/>
      <c r="D141" s="55" t="s">
        <v>184</v>
      </c>
      <c r="E141" s="13"/>
      <c r="F141" s="45">
        <f>F79*K185</f>
        <v>1627162.1072482911</v>
      </c>
      <c r="G141" s="13"/>
      <c r="H141" s="19" t="s">
        <v>60</v>
      </c>
      <c r="I141" s="25">
        <v>0</v>
      </c>
      <c r="J141" s="1"/>
      <c r="K141" s="45">
        <f>K79*K185</f>
        <v>1627162.1072482911</v>
      </c>
      <c r="L141" s="290"/>
      <c r="M141" s="1"/>
      <c r="N141" s="231"/>
      <c r="O141" s="231"/>
      <c r="P141" s="231"/>
      <c r="Q141" s="231"/>
      <c r="R141" s="231"/>
      <c r="S141" s="231"/>
      <c r="T141" s="231"/>
      <c r="U141" s="231"/>
      <c r="V141" s="231"/>
      <c r="W141" s="231"/>
      <c r="X141" s="231"/>
      <c r="Y141" s="231"/>
      <c r="Z141" s="231"/>
      <c r="AA141" s="231"/>
      <c r="AB141" s="231"/>
      <c r="AC141" s="231"/>
      <c r="AD141" s="231"/>
      <c r="AE141" s="231"/>
      <c r="AF141" s="231"/>
      <c r="AG141" s="231"/>
      <c r="AH141" s="231"/>
      <c r="AI141" s="231"/>
      <c r="AJ141" s="231"/>
      <c r="AK141" s="231"/>
      <c r="AL141" s="231"/>
      <c r="AM141" s="231"/>
      <c r="AN141" s="231"/>
      <c r="AO141" s="231"/>
      <c r="AP141" s="231"/>
      <c r="AQ141" s="231"/>
      <c r="AR141" s="231"/>
      <c r="AS141" s="231"/>
      <c r="AT141" s="231"/>
      <c r="AU141" s="231"/>
      <c r="AV141" s="231"/>
      <c r="AW141" s="231"/>
      <c r="AX141" s="231"/>
      <c r="AY141" s="231"/>
      <c r="AZ141" s="231"/>
      <c r="BA141" s="231"/>
      <c r="BB141" s="231"/>
      <c r="BC141" s="231"/>
      <c r="BD141" s="231"/>
      <c r="BE141" s="231"/>
      <c r="BF141" s="231"/>
      <c r="BG141" s="231"/>
      <c r="BH141" s="231"/>
      <c r="BI141" s="231"/>
      <c r="BJ141" s="231"/>
      <c r="BK141" s="231"/>
      <c r="BL141" s="231"/>
      <c r="BM141" s="231"/>
      <c r="BN141" s="231"/>
      <c r="BO141" s="231"/>
    </row>
    <row r="142" spans="1:67">
      <c r="A142" s="224"/>
      <c r="B142" s="1"/>
      <c r="C142" s="1"/>
      <c r="D142" s="13"/>
      <c r="E142" s="13"/>
      <c r="F142" s="45"/>
      <c r="G142" s="13"/>
      <c r="H142" s="19"/>
      <c r="I142" s="25"/>
      <c r="J142" s="1"/>
      <c r="K142" s="45"/>
      <c r="L142" s="290"/>
      <c r="M142" s="1"/>
      <c r="N142" s="231"/>
      <c r="O142" s="231"/>
      <c r="P142" s="231"/>
      <c r="Q142" s="231"/>
      <c r="R142" s="231"/>
      <c r="S142" s="231"/>
      <c r="T142" s="231"/>
      <c r="U142" s="231"/>
      <c r="V142" s="231"/>
      <c r="W142" s="231"/>
      <c r="X142" s="231"/>
      <c r="Y142" s="231"/>
      <c r="Z142" s="231"/>
      <c r="AA142" s="231"/>
      <c r="AB142" s="231"/>
      <c r="AC142" s="231"/>
      <c r="AD142" s="231"/>
      <c r="AE142" s="231"/>
      <c r="AF142" s="231"/>
      <c r="AG142" s="231"/>
      <c r="AH142" s="231"/>
      <c r="AI142" s="231"/>
      <c r="AJ142" s="231"/>
      <c r="AK142" s="231"/>
      <c r="AL142" s="231"/>
      <c r="AM142" s="231"/>
      <c r="AN142" s="231"/>
      <c r="AO142" s="231"/>
      <c r="AP142" s="231"/>
      <c r="AQ142" s="231"/>
      <c r="AR142" s="231"/>
      <c r="AS142" s="231"/>
      <c r="AT142" s="231"/>
      <c r="AU142" s="231"/>
      <c r="AV142" s="231"/>
      <c r="AW142" s="231"/>
      <c r="AX142" s="231"/>
      <c r="AY142" s="231"/>
      <c r="AZ142" s="231"/>
      <c r="BA142" s="231"/>
      <c r="BB142" s="231"/>
      <c r="BC142" s="231"/>
      <c r="BD142" s="231"/>
      <c r="BE142" s="231"/>
      <c r="BF142" s="231"/>
      <c r="BG142" s="231"/>
      <c r="BH142" s="231"/>
      <c r="BI142" s="231"/>
      <c r="BJ142" s="231"/>
      <c r="BK142" s="231"/>
      <c r="BL142" s="231"/>
      <c r="BM142" s="231"/>
      <c r="BN142" s="231"/>
      <c r="BO142" s="231"/>
    </row>
    <row r="143" spans="1:67">
      <c r="A143" s="224">
        <v>47</v>
      </c>
      <c r="B143" s="22" t="s">
        <v>185</v>
      </c>
      <c r="C143" s="22"/>
      <c r="D143" s="55" t="s">
        <v>186</v>
      </c>
      <c r="E143" s="22"/>
      <c r="F143" s="26">
        <f>F108+F114+F125+F138+F141</f>
        <v>7744334.4852141505</v>
      </c>
      <c r="G143" s="27"/>
      <c r="H143" s="19" t="s">
        <v>60</v>
      </c>
      <c r="I143" s="25">
        <v>0</v>
      </c>
      <c r="J143" s="22"/>
      <c r="K143" s="26">
        <f>K108+K114+K125+K138+K141</f>
        <v>7744334.4852141505</v>
      </c>
      <c r="L143" s="290"/>
      <c r="M143" s="1"/>
      <c r="N143" s="231"/>
      <c r="O143" s="231"/>
      <c r="P143" s="231"/>
      <c r="Q143" s="231"/>
      <c r="R143" s="231"/>
      <c r="S143" s="231"/>
      <c r="T143" s="231"/>
      <c r="U143" s="231"/>
      <c r="V143" s="231"/>
      <c r="W143" s="231"/>
      <c r="X143" s="231"/>
      <c r="Y143" s="231"/>
      <c r="Z143" s="231"/>
      <c r="AA143" s="231"/>
      <c r="AB143" s="231"/>
      <c r="AC143" s="231"/>
      <c r="AD143" s="231"/>
      <c r="AE143" s="231"/>
      <c r="AF143" s="231"/>
      <c r="AG143" s="231"/>
      <c r="AH143" s="231"/>
      <c r="AI143" s="231"/>
      <c r="AJ143" s="231"/>
      <c r="AK143" s="231"/>
      <c r="AL143" s="231"/>
      <c r="AM143" s="231"/>
      <c r="AN143" s="231"/>
      <c r="AO143" s="231"/>
      <c r="AP143" s="231"/>
      <c r="AQ143" s="231"/>
      <c r="AR143" s="231"/>
      <c r="AS143" s="231"/>
      <c r="AT143" s="231"/>
      <c r="AU143" s="231"/>
      <c r="AV143" s="231"/>
      <c r="AW143" s="231"/>
      <c r="AX143" s="231"/>
      <c r="AY143" s="231"/>
      <c r="AZ143" s="231"/>
      <c r="BA143" s="231"/>
      <c r="BB143" s="231"/>
      <c r="BC143" s="231"/>
      <c r="BD143" s="231"/>
      <c r="BE143" s="231"/>
      <c r="BF143" s="231"/>
      <c r="BG143" s="231"/>
      <c r="BH143" s="231"/>
      <c r="BI143" s="231"/>
      <c r="BJ143" s="231"/>
      <c r="BK143" s="231"/>
      <c r="BL143" s="231"/>
      <c r="BM143" s="231"/>
      <c r="BN143" s="231"/>
      <c r="BO143" s="231"/>
    </row>
    <row r="144" spans="1:67">
      <c r="A144" s="224"/>
      <c r="B144" s="22"/>
      <c r="C144" s="22"/>
      <c r="D144" s="22"/>
      <c r="E144" s="22"/>
      <c r="F144" s="26"/>
      <c r="G144" s="27"/>
      <c r="H144" s="28"/>
      <c r="I144" s="25"/>
      <c r="J144" s="22"/>
      <c r="K144" s="26"/>
      <c r="L144" s="290"/>
      <c r="M144" s="1"/>
      <c r="N144" s="231"/>
      <c r="O144" s="231"/>
      <c r="P144" s="231"/>
      <c r="Q144" s="231"/>
      <c r="R144" s="231"/>
      <c r="S144" s="231"/>
      <c r="T144" s="231"/>
      <c r="U144" s="231"/>
      <c r="V144" s="231"/>
      <c r="W144" s="231"/>
      <c r="X144" s="231"/>
      <c r="Y144" s="231"/>
      <c r="Z144" s="231"/>
      <c r="AA144" s="231"/>
      <c r="AB144" s="231"/>
      <c r="AC144" s="231"/>
      <c r="AD144" s="231"/>
      <c r="AE144" s="231"/>
      <c r="AF144" s="231"/>
      <c r="AG144" s="231"/>
      <c r="AH144" s="231"/>
      <c r="AI144" s="231"/>
      <c r="AJ144" s="231"/>
      <c r="AK144" s="231"/>
      <c r="AL144" s="231"/>
      <c r="AM144" s="231"/>
      <c r="AN144" s="231"/>
      <c r="AO144" s="231"/>
      <c r="AP144" s="231"/>
      <c r="AQ144" s="231"/>
      <c r="AR144" s="231"/>
      <c r="AS144" s="231"/>
      <c r="AT144" s="231"/>
      <c r="AU144" s="231"/>
      <c r="AV144" s="231"/>
      <c r="AW144" s="231"/>
      <c r="AX144" s="231"/>
      <c r="AY144" s="231"/>
      <c r="AZ144" s="231"/>
      <c r="BA144" s="231"/>
      <c r="BB144" s="231"/>
      <c r="BC144" s="231"/>
      <c r="BD144" s="231"/>
      <c r="BE144" s="231"/>
      <c r="BF144" s="231"/>
      <c r="BG144" s="231"/>
      <c r="BH144" s="231"/>
      <c r="BI144" s="231"/>
      <c r="BJ144" s="231"/>
      <c r="BK144" s="231"/>
      <c r="BL144" s="231"/>
      <c r="BM144" s="231"/>
      <c r="BN144" s="231"/>
      <c r="BO144" s="231"/>
    </row>
    <row r="145" spans="1:67">
      <c r="A145" s="224">
        <v>48</v>
      </c>
      <c r="B145" s="22" t="s">
        <v>187</v>
      </c>
      <c r="C145" s="22"/>
      <c r="D145" s="22" t="s">
        <v>891</v>
      </c>
      <c r="E145" s="22"/>
      <c r="F145" s="26">
        <f>'Att 10 - Proj Rev Req'!L57</f>
        <v>0</v>
      </c>
      <c r="G145" s="27"/>
      <c r="H145" s="28" t="s">
        <v>47</v>
      </c>
      <c r="I145" s="25">
        <v>1</v>
      </c>
      <c r="J145" s="22"/>
      <c r="K145" s="26">
        <f>F145*I145</f>
        <v>0</v>
      </c>
      <c r="L145" s="290"/>
      <c r="M145" s="1"/>
      <c r="N145" s="231"/>
      <c r="O145" s="231"/>
      <c r="P145" s="231"/>
      <c r="Q145" s="231"/>
      <c r="R145" s="231"/>
      <c r="S145" s="231"/>
      <c r="T145" s="231"/>
      <c r="U145" s="231"/>
      <c r="V145" s="231"/>
      <c r="W145" s="231"/>
      <c r="X145" s="231"/>
      <c r="Y145" s="231"/>
      <c r="Z145" s="231"/>
      <c r="AA145" s="231"/>
      <c r="AB145" s="231"/>
      <c r="AC145" s="231"/>
      <c r="AD145" s="231"/>
      <c r="AE145" s="231"/>
      <c r="AF145" s="231"/>
      <c r="AG145" s="231"/>
      <c r="AH145" s="231"/>
      <c r="AI145" s="231"/>
      <c r="AJ145" s="231"/>
      <c r="AK145" s="231"/>
      <c r="AL145" s="231"/>
      <c r="AM145" s="231"/>
      <c r="AN145" s="231"/>
      <c r="AO145" s="231"/>
      <c r="AP145" s="231"/>
      <c r="AQ145" s="231"/>
      <c r="AR145" s="231"/>
      <c r="AS145" s="231"/>
      <c r="AT145" s="231"/>
      <c r="AU145" s="231"/>
      <c r="AV145" s="231"/>
      <c r="AW145" s="231"/>
      <c r="AX145" s="231"/>
      <c r="AY145" s="231"/>
      <c r="AZ145" s="231"/>
      <c r="BA145" s="231"/>
      <c r="BB145" s="231"/>
      <c r="BC145" s="231"/>
      <c r="BD145" s="231"/>
      <c r="BE145" s="231"/>
      <c r="BF145" s="231"/>
      <c r="BG145" s="231"/>
      <c r="BH145" s="231"/>
      <c r="BI145" s="231"/>
      <c r="BJ145" s="231"/>
      <c r="BK145" s="231"/>
      <c r="BL145" s="231"/>
      <c r="BM145" s="231"/>
      <c r="BN145" s="231"/>
      <c r="BO145" s="231"/>
    </row>
    <row r="146" spans="1:67">
      <c r="A146" s="224"/>
      <c r="B146" s="22"/>
      <c r="C146" s="22"/>
      <c r="D146" s="22"/>
      <c r="E146" s="22"/>
      <c r="F146" s="26"/>
      <c r="G146" s="27"/>
      <c r="H146" s="28"/>
      <c r="I146" s="25"/>
      <c r="J146" s="22"/>
      <c r="K146" s="26"/>
      <c r="L146" s="290"/>
      <c r="M146" s="1"/>
      <c r="N146" s="231"/>
      <c r="O146" s="231"/>
      <c r="P146" s="231"/>
      <c r="Q146" s="231"/>
      <c r="R146" s="231"/>
      <c r="S146" s="231"/>
      <c r="T146" s="231"/>
      <c r="U146" s="231"/>
      <c r="V146" s="231"/>
      <c r="W146" s="231"/>
      <c r="X146" s="231"/>
      <c r="Y146" s="231"/>
      <c r="Z146" s="231"/>
      <c r="AA146" s="231"/>
      <c r="AB146" s="231"/>
      <c r="AC146" s="231"/>
      <c r="AD146" s="231"/>
      <c r="AE146" s="231"/>
      <c r="AF146" s="231"/>
      <c r="AG146" s="231"/>
      <c r="AH146" s="231"/>
      <c r="AI146" s="231"/>
      <c r="AJ146" s="231"/>
      <c r="AK146" s="231"/>
      <c r="AL146" s="231"/>
      <c r="AM146" s="231"/>
      <c r="AN146" s="231"/>
      <c r="AO146" s="231"/>
      <c r="AP146" s="231"/>
      <c r="AQ146" s="231"/>
      <c r="AR146" s="231"/>
      <c r="AS146" s="231"/>
      <c r="AT146" s="231"/>
      <c r="AU146" s="231"/>
      <c r="AV146" s="231"/>
      <c r="AW146" s="231"/>
      <c r="AX146" s="231"/>
      <c r="AY146" s="231"/>
      <c r="AZ146" s="231"/>
      <c r="BA146" s="231"/>
      <c r="BB146" s="231"/>
      <c r="BC146" s="231"/>
      <c r="BD146" s="231"/>
      <c r="BE146" s="231"/>
      <c r="BF146" s="231"/>
      <c r="BG146" s="231"/>
      <c r="BH146" s="231"/>
      <c r="BI146" s="231"/>
      <c r="BJ146" s="231"/>
      <c r="BK146" s="231"/>
      <c r="BL146" s="231"/>
      <c r="BM146" s="231"/>
      <c r="BN146" s="231"/>
      <c r="BO146" s="231"/>
    </row>
    <row r="147" spans="1:67">
      <c r="A147" s="224" t="s">
        <v>890</v>
      </c>
      <c r="B147" s="22" t="s">
        <v>888</v>
      </c>
      <c r="C147" s="22"/>
      <c r="D147" s="22" t="s">
        <v>897</v>
      </c>
      <c r="E147" s="22"/>
      <c r="F147" s="26">
        <f>'Att 10 - Proj Rev Req'!M57</f>
        <v>0</v>
      </c>
      <c r="G147" s="27"/>
      <c r="H147" s="28" t="s">
        <v>47</v>
      </c>
      <c r="I147" s="25">
        <v>1</v>
      </c>
      <c r="J147" s="22"/>
      <c r="K147" s="26">
        <f>F147*I147</f>
        <v>0</v>
      </c>
      <c r="L147" s="290"/>
      <c r="M147" s="1"/>
      <c r="N147" s="231"/>
      <c r="O147" s="231"/>
      <c r="P147" s="231"/>
      <c r="Q147" s="231"/>
      <c r="R147" s="231"/>
      <c r="S147" s="231"/>
      <c r="T147" s="231"/>
      <c r="U147" s="231"/>
      <c r="V147" s="231"/>
      <c r="W147" s="231"/>
      <c r="X147" s="231"/>
      <c r="Y147" s="231"/>
      <c r="Z147" s="231"/>
      <c r="AA147" s="231"/>
      <c r="AB147" s="231"/>
      <c r="AC147" s="231"/>
      <c r="AD147" s="231"/>
      <c r="AE147" s="231"/>
      <c r="AF147" s="231"/>
      <c r="AG147" s="231"/>
      <c r="AH147" s="231"/>
      <c r="AI147" s="231"/>
      <c r="AJ147" s="231"/>
      <c r="AK147" s="231"/>
      <c r="AL147" s="231"/>
      <c r="AM147" s="231"/>
      <c r="AN147" s="231"/>
      <c r="AO147" s="231"/>
      <c r="AP147" s="231"/>
      <c r="AQ147" s="231"/>
      <c r="AR147" s="231"/>
      <c r="AS147" s="231"/>
      <c r="AT147" s="231"/>
      <c r="AU147" s="231"/>
      <c r="AV147" s="231"/>
      <c r="AW147" s="231"/>
      <c r="AX147" s="231"/>
      <c r="AY147" s="231"/>
      <c r="AZ147" s="231"/>
      <c r="BA147" s="231"/>
      <c r="BB147" s="231"/>
      <c r="BC147" s="231"/>
      <c r="BD147" s="231"/>
      <c r="BE147" s="231"/>
      <c r="BF147" s="231"/>
      <c r="BG147" s="231"/>
      <c r="BH147" s="231"/>
      <c r="BI147" s="231"/>
      <c r="BJ147" s="231"/>
      <c r="BK147" s="231"/>
      <c r="BL147" s="231"/>
      <c r="BM147" s="231"/>
      <c r="BN147" s="231"/>
      <c r="BO147" s="231"/>
    </row>
    <row r="148" spans="1:67">
      <c r="A148" s="224"/>
      <c r="B148" s="1"/>
      <c r="C148" s="1"/>
      <c r="D148" s="13"/>
      <c r="E148" s="13"/>
      <c r="F148" s="45"/>
      <c r="G148" s="290"/>
      <c r="H148" s="19"/>
      <c r="I148" s="1"/>
      <c r="J148" s="1"/>
      <c r="K148" s="45"/>
      <c r="L148" s="290"/>
      <c r="M148" s="1"/>
    </row>
    <row r="149" spans="1:67" ht="12.75" thickBot="1">
      <c r="A149" s="224">
        <v>49</v>
      </c>
      <c r="B149" s="1" t="s">
        <v>34</v>
      </c>
      <c r="C149" s="1"/>
      <c r="D149" s="55" t="s">
        <v>892</v>
      </c>
      <c r="E149" s="13"/>
      <c r="F149" s="304">
        <f>F108+F114+F125+F138+F141+F145+F147</f>
        <v>7744334.4852141505</v>
      </c>
      <c r="G149" s="13"/>
      <c r="H149" s="19"/>
      <c r="I149" s="1"/>
      <c r="J149" s="1"/>
      <c r="K149" s="304">
        <f>K108+K114+K125+K138+K141+K145+K147</f>
        <v>7744334.4852141505</v>
      </c>
      <c r="L149" s="290"/>
      <c r="M149" s="1"/>
    </row>
    <row r="150" spans="1:67" ht="12.75" thickTop="1">
      <c r="A150" s="240"/>
      <c r="B150" s="1"/>
      <c r="C150" s="1"/>
      <c r="D150" s="1"/>
      <c r="E150" s="1"/>
      <c r="F150" s="1"/>
      <c r="G150" s="13"/>
      <c r="H150" s="19"/>
      <c r="I150" s="1"/>
      <c r="J150" s="1"/>
      <c r="K150" s="45"/>
      <c r="L150" s="1"/>
      <c r="M150" s="1"/>
      <c r="N150" s="231"/>
      <c r="O150" s="305">
        <f>+F141+F145</f>
        <v>1627162.1072482911</v>
      </c>
      <c r="P150" s="231"/>
      <c r="Q150" s="231"/>
      <c r="R150" s="231"/>
      <c r="S150" s="231"/>
      <c r="T150" s="231"/>
      <c r="U150" s="231"/>
      <c r="V150" s="231"/>
      <c r="W150" s="231"/>
      <c r="X150" s="231"/>
      <c r="Y150" s="231"/>
      <c r="Z150" s="231"/>
      <c r="AA150" s="231"/>
      <c r="AB150" s="231"/>
      <c r="AC150" s="231"/>
      <c r="AD150" s="231"/>
      <c r="AE150" s="231"/>
      <c r="AF150" s="231"/>
      <c r="AG150" s="231"/>
      <c r="AH150" s="231"/>
      <c r="AI150" s="231"/>
      <c r="AJ150" s="231"/>
      <c r="AK150" s="231"/>
      <c r="AL150" s="231"/>
      <c r="AM150" s="231"/>
      <c r="AN150" s="231"/>
      <c r="AO150" s="231"/>
      <c r="AP150" s="231"/>
      <c r="AQ150" s="231"/>
      <c r="AR150" s="231"/>
      <c r="AS150" s="231"/>
      <c r="AT150" s="231"/>
      <c r="AU150" s="231"/>
      <c r="AV150" s="231"/>
      <c r="AW150" s="231"/>
      <c r="AX150" s="231"/>
      <c r="AY150" s="231"/>
      <c r="AZ150" s="231"/>
      <c r="BA150" s="231"/>
      <c r="BB150" s="231"/>
      <c r="BC150" s="231"/>
      <c r="BD150" s="231"/>
      <c r="BE150" s="231"/>
      <c r="BF150" s="231"/>
      <c r="BG150" s="231"/>
      <c r="BH150" s="231"/>
      <c r="BI150" s="231"/>
      <c r="BJ150" s="231"/>
      <c r="BK150" s="231"/>
      <c r="BL150" s="231"/>
      <c r="BM150" s="231"/>
      <c r="BN150" s="231"/>
      <c r="BO150" s="231"/>
    </row>
    <row r="151" spans="1:67">
      <c r="B151" s="1" t="s">
        <v>19</v>
      </c>
      <c r="C151" s="1"/>
      <c r="M151" s="254" t="s">
        <v>188</v>
      </c>
      <c r="N151" s="231"/>
      <c r="O151" s="306">
        <f>+F79*0.0716</f>
        <v>1354392.081829547</v>
      </c>
      <c r="P151" s="231"/>
      <c r="Q151" s="231"/>
      <c r="R151" s="231"/>
      <c r="S151" s="231"/>
      <c r="T151" s="231"/>
      <c r="U151" s="231"/>
      <c r="V151" s="231"/>
      <c r="W151" s="231"/>
      <c r="X151" s="231"/>
      <c r="Y151" s="231"/>
      <c r="Z151" s="231"/>
      <c r="AA151" s="231"/>
      <c r="AB151" s="231"/>
      <c r="AC151" s="231"/>
      <c r="AD151" s="231"/>
      <c r="AE151" s="231"/>
      <c r="AF151" s="231"/>
      <c r="AG151" s="231"/>
      <c r="AH151" s="231"/>
      <c r="AI151" s="231"/>
      <c r="AJ151" s="231"/>
      <c r="AK151" s="231"/>
      <c r="AL151" s="231"/>
      <c r="AM151" s="231"/>
      <c r="AN151" s="231"/>
      <c r="AO151" s="231"/>
      <c r="AP151" s="231"/>
      <c r="AQ151" s="231"/>
      <c r="AR151" s="231"/>
      <c r="AS151" s="231"/>
      <c r="AT151" s="231"/>
      <c r="AU151" s="231"/>
      <c r="AV151" s="231"/>
      <c r="AW151" s="231"/>
      <c r="AX151" s="231"/>
      <c r="AY151" s="231"/>
      <c r="AZ151" s="231"/>
      <c r="BA151" s="231"/>
      <c r="BB151" s="231"/>
      <c r="BC151" s="231"/>
      <c r="BD151" s="231"/>
      <c r="BE151" s="231"/>
      <c r="BF151" s="231"/>
      <c r="BG151" s="231"/>
      <c r="BH151" s="231"/>
      <c r="BI151" s="231"/>
      <c r="BJ151" s="231"/>
      <c r="BK151" s="231"/>
      <c r="BL151" s="231"/>
      <c r="BM151" s="231"/>
      <c r="BN151" s="231"/>
      <c r="BO151" s="231"/>
    </row>
    <row r="152" spans="1:67">
      <c r="A152" s="616" t="s">
        <v>21</v>
      </c>
      <c r="B152" s="616"/>
      <c r="C152" s="616"/>
      <c r="D152" s="616"/>
      <c r="E152" s="616"/>
      <c r="F152" s="616"/>
      <c r="G152" s="616"/>
      <c r="H152" s="616"/>
      <c r="I152" s="616"/>
      <c r="J152" s="616"/>
      <c r="K152" s="616"/>
      <c r="L152" s="616"/>
      <c r="M152" s="616"/>
      <c r="O152" s="305">
        <f>+O150-O151</f>
        <v>272770.02541874419</v>
      </c>
    </row>
    <row r="153" spans="1:67">
      <c r="A153" s="622" t="s">
        <v>22</v>
      </c>
      <c r="B153" s="622"/>
      <c r="C153" s="622"/>
      <c r="D153" s="622"/>
      <c r="E153" s="622"/>
      <c r="F153" s="622"/>
      <c r="G153" s="622"/>
      <c r="H153" s="622"/>
      <c r="I153" s="622"/>
      <c r="J153" s="622"/>
      <c r="K153" s="622"/>
      <c r="L153" s="622"/>
      <c r="M153" s="622"/>
    </row>
    <row r="154" spans="1:67" s="32" customFormat="1">
      <c r="A154" s="616" t="s">
        <v>957</v>
      </c>
      <c r="B154" s="616"/>
      <c r="C154" s="616"/>
      <c r="D154" s="616"/>
      <c r="E154" s="616"/>
      <c r="F154" s="616"/>
      <c r="G154" s="616"/>
      <c r="H154" s="616"/>
      <c r="I154" s="616"/>
      <c r="J154" s="616"/>
      <c r="K154" s="616"/>
      <c r="L154" s="616"/>
      <c r="M154" s="616"/>
      <c r="N154" s="231"/>
      <c r="O154" s="305">
        <f>+F145+F149</f>
        <v>7744334.4852141505</v>
      </c>
      <c r="P154" s="231"/>
      <c r="Q154" s="231"/>
      <c r="R154" s="231"/>
      <c r="S154" s="231"/>
      <c r="T154" s="231"/>
      <c r="U154" s="231"/>
      <c r="V154" s="231"/>
      <c r="W154" s="231"/>
      <c r="X154" s="231"/>
      <c r="Y154" s="231"/>
      <c r="Z154" s="231"/>
      <c r="AA154" s="231"/>
      <c r="AB154" s="231"/>
      <c r="AC154" s="231"/>
      <c r="AD154" s="231"/>
      <c r="AE154" s="231"/>
      <c r="AF154" s="231"/>
      <c r="AG154" s="231"/>
      <c r="AH154" s="231"/>
      <c r="AI154" s="231"/>
      <c r="AJ154" s="231"/>
      <c r="AK154" s="231"/>
      <c r="AL154" s="231"/>
      <c r="AM154" s="231"/>
      <c r="AN154" s="231"/>
      <c r="AO154" s="231"/>
      <c r="AP154" s="231"/>
      <c r="AQ154" s="231"/>
      <c r="AR154" s="231"/>
      <c r="AS154" s="231"/>
      <c r="AT154" s="231"/>
      <c r="AU154" s="231"/>
      <c r="AV154" s="231"/>
      <c r="AW154" s="231"/>
      <c r="AX154" s="231"/>
      <c r="AY154" s="231"/>
      <c r="AZ154" s="231"/>
      <c r="BA154" s="231"/>
      <c r="BB154" s="231"/>
      <c r="BC154" s="231"/>
      <c r="BD154" s="231"/>
      <c r="BE154" s="231"/>
      <c r="BF154" s="7"/>
      <c r="BG154" s="7"/>
      <c r="BH154" s="7"/>
      <c r="BI154" s="7"/>
      <c r="BJ154" s="7"/>
      <c r="BK154" s="7"/>
      <c r="BL154" s="7"/>
      <c r="BM154" s="7"/>
      <c r="BN154" s="7"/>
      <c r="BO154" s="7"/>
    </row>
    <row r="155" spans="1:67">
      <c r="M155" s="2" t="str">
        <f>$M$5</f>
        <v>For the 12 months ended</v>
      </c>
      <c r="N155" s="231"/>
      <c r="O155" s="306">
        <f>+F83*0.0716</f>
        <v>0</v>
      </c>
      <c r="P155" s="231"/>
      <c r="Q155" s="231"/>
      <c r="R155" s="231"/>
      <c r="S155" s="231"/>
      <c r="T155" s="231"/>
      <c r="U155" s="231"/>
      <c r="V155" s="231"/>
      <c r="W155" s="231"/>
      <c r="X155" s="231"/>
      <c r="Y155" s="231"/>
      <c r="Z155" s="231"/>
      <c r="AA155" s="231"/>
      <c r="AB155" s="231"/>
      <c r="AC155" s="231"/>
      <c r="AD155" s="231"/>
      <c r="AE155" s="231"/>
      <c r="AF155" s="231"/>
      <c r="AG155" s="231"/>
      <c r="AH155" s="231"/>
      <c r="AI155" s="231"/>
      <c r="AJ155" s="231"/>
      <c r="AK155" s="231"/>
      <c r="AL155" s="231"/>
      <c r="AM155" s="231"/>
      <c r="AN155" s="231"/>
      <c r="AO155" s="231"/>
      <c r="AP155" s="231"/>
      <c r="AQ155" s="231"/>
      <c r="AR155" s="231"/>
      <c r="AS155" s="231"/>
      <c r="AT155" s="231"/>
      <c r="AU155" s="231"/>
      <c r="AV155" s="231"/>
      <c r="AW155" s="231"/>
      <c r="AX155" s="231"/>
      <c r="AY155" s="231"/>
      <c r="AZ155" s="231"/>
      <c r="BA155" s="231"/>
      <c r="BB155" s="231"/>
      <c r="BC155" s="231"/>
      <c r="BD155" s="231"/>
      <c r="BE155" s="231"/>
      <c r="BF155" s="231"/>
      <c r="BG155" s="231"/>
      <c r="BH155" s="231"/>
      <c r="BI155" s="231"/>
      <c r="BJ155" s="231"/>
      <c r="BK155" s="231"/>
      <c r="BL155" s="231"/>
      <c r="BM155" s="231"/>
      <c r="BN155" s="231"/>
      <c r="BO155" s="231"/>
    </row>
    <row r="156" spans="1:67">
      <c r="M156" s="586">
        <f>$M$6</f>
        <v>46752</v>
      </c>
    </row>
    <row r="157" spans="1:67">
      <c r="M157" s="7"/>
    </row>
    <row r="158" spans="1:67">
      <c r="A158" s="3" t="s">
        <v>29</v>
      </c>
      <c r="B158" s="233" t="s">
        <v>24</v>
      </c>
      <c r="C158" s="233"/>
      <c r="D158" s="233" t="s">
        <v>25</v>
      </c>
      <c r="E158" s="233"/>
      <c r="F158" s="233" t="s">
        <v>26</v>
      </c>
      <c r="G158" s="233"/>
      <c r="H158" s="233"/>
      <c r="I158" s="233" t="s">
        <v>27</v>
      </c>
      <c r="J158" s="233"/>
      <c r="K158" s="233" t="s">
        <v>28</v>
      </c>
      <c r="L158" s="233"/>
      <c r="N158" s="231"/>
      <c r="O158" s="231"/>
      <c r="P158" s="231"/>
      <c r="Q158" s="231"/>
      <c r="R158" s="231"/>
      <c r="S158" s="231"/>
      <c r="T158" s="231"/>
      <c r="U158" s="231"/>
      <c r="V158" s="231"/>
      <c r="W158" s="231"/>
      <c r="X158" s="231"/>
      <c r="Y158" s="231"/>
      <c r="Z158" s="231"/>
      <c r="AA158" s="231"/>
      <c r="AB158" s="231"/>
      <c r="AC158" s="231"/>
      <c r="AD158" s="231"/>
      <c r="AE158" s="231"/>
      <c r="AF158" s="231"/>
      <c r="AG158" s="231"/>
      <c r="AH158" s="231"/>
      <c r="AI158" s="231"/>
      <c r="AJ158" s="231"/>
      <c r="AK158" s="231"/>
      <c r="AL158" s="231"/>
      <c r="AM158" s="231"/>
      <c r="AN158" s="231"/>
      <c r="AO158" s="231"/>
      <c r="AP158" s="231"/>
      <c r="AQ158" s="231"/>
      <c r="AR158" s="231"/>
      <c r="AS158" s="231"/>
      <c r="AT158" s="231"/>
      <c r="AU158" s="231"/>
      <c r="AV158" s="231"/>
      <c r="AW158" s="231"/>
      <c r="AX158" s="231"/>
      <c r="AY158" s="231"/>
      <c r="AZ158" s="231"/>
      <c r="BA158" s="231"/>
      <c r="BB158" s="231"/>
      <c r="BC158" s="231"/>
      <c r="BD158" s="231"/>
      <c r="BE158" s="231"/>
      <c r="BF158" s="231"/>
      <c r="BG158" s="231"/>
      <c r="BH158" s="231"/>
      <c r="BI158" s="231"/>
      <c r="BJ158" s="231"/>
      <c r="BK158" s="231"/>
      <c r="BL158" s="231"/>
      <c r="BM158" s="231"/>
      <c r="BN158" s="231"/>
      <c r="BO158" s="231"/>
    </row>
    <row r="159" spans="1:67">
      <c r="A159" s="16" t="s">
        <v>31</v>
      </c>
      <c r="B159" s="623" t="s">
        <v>189</v>
      </c>
      <c r="C159" s="623"/>
      <c r="D159" s="623"/>
      <c r="E159" s="623"/>
      <c r="F159" s="623"/>
      <c r="G159" s="623"/>
      <c r="H159" s="623"/>
      <c r="I159" s="623"/>
      <c r="J159" s="623"/>
      <c r="K159" s="623"/>
      <c r="L159" s="6"/>
      <c r="M159" s="235"/>
      <c r="N159" s="231"/>
      <c r="O159" s="231"/>
      <c r="P159" s="231"/>
      <c r="Q159" s="231"/>
      <c r="R159" s="231"/>
      <c r="S159" s="231"/>
      <c r="T159" s="231"/>
      <c r="U159" s="231"/>
      <c r="V159" s="231"/>
      <c r="W159" s="231"/>
      <c r="X159" s="231"/>
      <c r="Y159" s="231"/>
      <c r="Z159" s="231"/>
      <c r="AA159" s="231"/>
      <c r="AB159" s="231"/>
      <c r="AC159" s="231"/>
      <c r="AD159" s="231"/>
      <c r="AE159" s="231"/>
      <c r="AF159" s="231"/>
      <c r="AG159" s="231"/>
      <c r="AH159" s="231"/>
      <c r="AI159" s="231"/>
      <c r="AJ159" s="231"/>
      <c r="AK159" s="231"/>
      <c r="AL159" s="231"/>
      <c r="AM159" s="231"/>
      <c r="AN159" s="231"/>
      <c r="AO159" s="231"/>
      <c r="AP159" s="231"/>
      <c r="AQ159" s="231"/>
      <c r="AR159" s="231"/>
      <c r="AS159" s="231"/>
      <c r="AT159" s="231"/>
      <c r="AU159" s="231"/>
      <c r="AV159" s="231"/>
      <c r="AW159" s="231"/>
      <c r="AX159" s="231"/>
      <c r="AY159" s="231"/>
      <c r="AZ159" s="231"/>
      <c r="BA159" s="231"/>
      <c r="BB159" s="231"/>
      <c r="BC159" s="231"/>
      <c r="BD159" s="231"/>
      <c r="BE159" s="231"/>
      <c r="BF159" s="231"/>
      <c r="BG159" s="231"/>
      <c r="BH159" s="231"/>
      <c r="BI159" s="231"/>
      <c r="BJ159" s="231"/>
      <c r="BK159" s="231"/>
      <c r="BL159" s="231"/>
      <c r="BM159" s="231"/>
      <c r="BN159" s="231"/>
      <c r="BO159" s="231"/>
    </row>
    <row r="160" spans="1:67">
      <c r="A160" s="32"/>
      <c r="B160" s="1" t="s">
        <v>190</v>
      </c>
      <c r="C160" s="1"/>
      <c r="D160" s="13"/>
      <c r="E160" s="13"/>
      <c r="F160" s="1"/>
      <c r="G160" s="1"/>
      <c r="H160" s="1"/>
      <c r="I160" s="1"/>
      <c r="J160" s="1"/>
      <c r="K160" s="1"/>
      <c r="L160" s="1"/>
      <c r="M160" s="1"/>
    </row>
    <row r="161" spans="1:67">
      <c r="A161" s="240">
        <v>1</v>
      </c>
      <c r="B161" s="1" t="s">
        <v>191</v>
      </c>
      <c r="C161" s="1"/>
      <c r="D161" s="13" t="s">
        <v>192</v>
      </c>
      <c r="E161" s="13"/>
      <c r="F161" s="1"/>
      <c r="G161" s="1"/>
      <c r="H161" s="1"/>
      <c r="I161" s="1"/>
      <c r="J161" s="1"/>
      <c r="K161" s="45">
        <f>F38</f>
        <v>0</v>
      </c>
      <c r="L161" s="290"/>
      <c r="M161" s="1"/>
    </row>
    <row r="162" spans="1:67" ht="12" customHeight="1">
      <c r="A162" s="9">
        <v>2</v>
      </c>
      <c r="B162" s="21" t="s">
        <v>193</v>
      </c>
      <c r="C162" s="21"/>
      <c r="D162" s="22" t="s">
        <v>194</v>
      </c>
      <c r="E162" s="13"/>
      <c r="F162" s="1"/>
      <c r="G162" s="1"/>
      <c r="H162" s="1"/>
      <c r="I162" s="1"/>
      <c r="J162" s="1"/>
      <c r="K162" s="287">
        <v>0</v>
      </c>
      <c r="L162" s="290"/>
      <c r="M162" s="1"/>
      <c r="N162" s="231"/>
      <c r="O162" s="231"/>
      <c r="P162" s="231"/>
      <c r="Q162" s="231"/>
      <c r="R162" s="231"/>
      <c r="S162" s="231"/>
      <c r="T162" s="231"/>
      <c r="U162" s="231"/>
      <c r="V162" s="231"/>
      <c r="W162" s="231"/>
      <c r="X162" s="231"/>
      <c r="Y162" s="231"/>
      <c r="Z162" s="231"/>
      <c r="AA162" s="231"/>
      <c r="AB162" s="231"/>
      <c r="AC162" s="231"/>
      <c r="AD162" s="231"/>
      <c r="AE162" s="231"/>
      <c r="AF162" s="231"/>
      <c r="AG162" s="231"/>
      <c r="AH162" s="231"/>
      <c r="AI162" s="231"/>
      <c r="AJ162" s="231"/>
      <c r="AK162" s="231"/>
      <c r="AL162" s="231"/>
      <c r="AM162" s="231"/>
      <c r="AN162" s="231"/>
      <c r="AO162" s="231"/>
      <c r="AP162" s="231"/>
      <c r="AQ162" s="231"/>
      <c r="AR162" s="231"/>
      <c r="AS162" s="231"/>
      <c r="AT162" s="231"/>
      <c r="AU162" s="231"/>
      <c r="AV162" s="231"/>
      <c r="AW162" s="231"/>
      <c r="AX162" s="231"/>
      <c r="AY162" s="231"/>
      <c r="AZ162" s="231"/>
      <c r="BA162" s="231"/>
      <c r="BB162" s="231"/>
      <c r="BC162" s="231"/>
      <c r="BD162" s="231"/>
      <c r="BE162" s="231"/>
      <c r="BF162" s="231"/>
      <c r="BG162" s="231"/>
      <c r="BH162" s="231"/>
      <c r="BI162" s="231"/>
      <c r="BJ162" s="231"/>
      <c r="BK162" s="231"/>
      <c r="BL162" s="231"/>
      <c r="BM162" s="231"/>
      <c r="BN162" s="231"/>
      <c r="BO162" s="231"/>
    </row>
    <row r="163" spans="1:67" ht="24">
      <c r="A163" s="220">
        <v>3</v>
      </c>
      <c r="B163" s="21" t="s">
        <v>195</v>
      </c>
      <c r="C163" s="307"/>
      <c r="D163" s="307" t="s">
        <v>196</v>
      </c>
      <c r="E163" s="13"/>
      <c r="F163" s="1"/>
      <c r="G163" s="1"/>
      <c r="H163" s="1"/>
      <c r="I163" s="1"/>
      <c r="J163" s="1"/>
      <c r="K163" s="293">
        <v>0</v>
      </c>
      <c r="L163" s="290"/>
      <c r="M163" s="1"/>
      <c r="N163" s="231"/>
      <c r="O163" s="231"/>
      <c r="P163" s="231"/>
      <c r="Q163" s="231"/>
      <c r="R163" s="231"/>
      <c r="S163" s="231"/>
      <c r="T163" s="231"/>
      <c r="U163" s="231"/>
      <c r="V163" s="231"/>
      <c r="W163" s="231"/>
      <c r="X163" s="231"/>
      <c r="Y163" s="231"/>
      <c r="Z163" s="231"/>
      <c r="AA163" s="231"/>
      <c r="AB163" s="231"/>
      <c r="AC163" s="231"/>
      <c r="AD163" s="231"/>
      <c r="AE163" s="231"/>
      <c r="AF163" s="231"/>
      <c r="AG163" s="231"/>
      <c r="AH163" s="231"/>
      <c r="AI163" s="231"/>
      <c r="AJ163" s="231"/>
      <c r="AK163" s="231"/>
      <c r="AL163" s="231"/>
      <c r="AM163" s="231"/>
      <c r="AN163" s="231"/>
      <c r="AO163" s="231"/>
      <c r="AP163" s="231"/>
      <c r="AQ163" s="231"/>
      <c r="AR163" s="231"/>
      <c r="AS163" s="231"/>
      <c r="AT163" s="231"/>
      <c r="AU163" s="231"/>
      <c r="AV163" s="231"/>
      <c r="AW163" s="231"/>
      <c r="AX163" s="231"/>
      <c r="AY163" s="231"/>
      <c r="AZ163" s="231"/>
      <c r="BA163" s="231"/>
      <c r="BB163" s="231"/>
      <c r="BC163" s="231"/>
      <c r="BD163" s="231"/>
      <c r="BE163" s="231"/>
      <c r="BF163" s="231"/>
      <c r="BG163" s="231"/>
      <c r="BH163" s="231"/>
      <c r="BI163" s="231"/>
      <c r="BJ163" s="231"/>
      <c r="BK163" s="231"/>
      <c r="BL163" s="231"/>
      <c r="BM163" s="231"/>
      <c r="BN163" s="231"/>
      <c r="BO163" s="231"/>
    </row>
    <row r="164" spans="1:67">
      <c r="A164" s="9"/>
      <c r="B164" s="1"/>
      <c r="C164" s="1"/>
      <c r="D164" s="13"/>
      <c r="E164" s="13"/>
      <c r="F164" s="1"/>
      <c r="G164" s="1"/>
      <c r="H164" s="1"/>
      <c r="I164" s="1"/>
      <c r="J164" s="1"/>
      <c r="K164" s="45"/>
      <c r="L164" s="1"/>
      <c r="M164" s="1"/>
    </row>
    <row r="165" spans="1:67">
      <c r="A165" s="252">
        <v>4</v>
      </c>
      <c r="B165" s="24" t="s">
        <v>197</v>
      </c>
      <c r="C165" s="24"/>
      <c r="D165" s="18" t="s">
        <v>198</v>
      </c>
      <c r="E165" s="18"/>
      <c r="F165" s="24"/>
      <c r="G165" s="24"/>
      <c r="H165" s="24"/>
      <c r="I165" s="24"/>
      <c r="J165" s="24"/>
      <c r="K165" s="45">
        <f>K161-K162-K163</f>
        <v>0</v>
      </c>
      <c r="L165" s="290"/>
      <c r="M165" s="24"/>
    </row>
    <row r="166" spans="1:67">
      <c r="A166" s="252"/>
      <c r="B166" s="24"/>
      <c r="C166" s="24"/>
      <c r="D166" s="18"/>
      <c r="E166" s="18"/>
      <c r="F166" s="24"/>
      <c r="G166" s="24"/>
      <c r="H166" s="24"/>
      <c r="I166" s="24"/>
      <c r="J166" s="24"/>
      <c r="K166" s="24"/>
      <c r="L166" s="24"/>
      <c r="M166" s="24"/>
      <c r="N166" s="231"/>
      <c r="O166" s="231"/>
      <c r="P166" s="231"/>
      <c r="Q166" s="231"/>
      <c r="R166" s="231"/>
      <c r="S166" s="231"/>
      <c r="T166" s="231"/>
      <c r="U166" s="231"/>
      <c r="V166" s="231"/>
      <c r="W166" s="231"/>
      <c r="X166" s="231"/>
      <c r="Y166" s="231"/>
      <c r="Z166" s="231"/>
      <c r="AA166" s="231"/>
      <c r="AB166" s="231"/>
      <c r="AC166" s="231"/>
      <c r="AD166" s="231"/>
      <c r="AE166" s="231"/>
      <c r="AF166" s="231"/>
      <c r="AG166" s="231"/>
      <c r="AH166" s="231"/>
      <c r="AI166" s="231"/>
      <c r="AJ166" s="231"/>
      <c r="AK166" s="231"/>
      <c r="AL166" s="231"/>
      <c r="AM166" s="231"/>
      <c r="AN166" s="231"/>
      <c r="AO166" s="231"/>
      <c r="AP166" s="231"/>
      <c r="AQ166" s="231"/>
      <c r="AR166" s="231"/>
      <c r="AS166" s="231"/>
      <c r="AT166" s="231"/>
      <c r="AU166" s="231"/>
      <c r="AV166" s="231"/>
      <c r="AW166" s="231"/>
      <c r="AX166" s="231"/>
      <c r="AY166" s="231"/>
      <c r="AZ166" s="231"/>
      <c r="BA166" s="231"/>
      <c r="BB166" s="231"/>
      <c r="BC166" s="231"/>
      <c r="BD166" s="231"/>
      <c r="BE166" s="231"/>
      <c r="BF166" s="231"/>
      <c r="BG166" s="231"/>
      <c r="BH166" s="231"/>
      <c r="BI166" s="231"/>
      <c r="BJ166" s="231"/>
      <c r="BK166" s="231"/>
      <c r="BL166" s="231"/>
      <c r="BM166" s="231"/>
      <c r="BN166" s="231"/>
      <c r="BO166" s="231"/>
    </row>
    <row r="167" spans="1:67">
      <c r="A167" s="252">
        <v>5</v>
      </c>
      <c r="B167" s="1" t="s">
        <v>199</v>
      </c>
      <c r="C167" s="1"/>
      <c r="D167" s="13" t="s">
        <v>200</v>
      </c>
      <c r="E167" s="13"/>
      <c r="F167" s="1"/>
      <c r="G167" s="1"/>
      <c r="H167" s="9"/>
      <c r="J167" s="254" t="s">
        <v>201</v>
      </c>
      <c r="K167" s="290">
        <f>IF(K161=0,1,K165/K161)</f>
        <v>1</v>
      </c>
      <c r="L167" s="308"/>
      <c r="M167" s="1"/>
      <c r="N167" s="231"/>
      <c r="O167" s="231"/>
      <c r="Q167" s="231"/>
      <c r="R167" s="231"/>
      <c r="S167" s="231"/>
      <c r="T167" s="231"/>
      <c r="U167" s="231"/>
      <c r="V167" s="231"/>
      <c r="W167" s="231"/>
      <c r="X167" s="231"/>
      <c r="Y167" s="231"/>
      <c r="Z167" s="231"/>
      <c r="AA167" s="231"/>
      <c r="AB167" s="231"/>
      <c r="AC167" s="231"/>
      <c r="AD167" s="231"/>
      <c r="AE167" s="231"/>
      <c r="AF167" s="231"/>
      <c r="AG167" s="231"/>
      <c r="AH167" s="231"/>
      <c r="AI167" s="231"/>
      <c r="AJ167" s="231"/>
      <c r="AK167" s="231"/>
      <c r="AL167" s="231"/>
      <c r="AM167" s="231"/>
      <c r="AN167" s="231"/>
      <c r="AO167" s="231"/>
      <c r="AP167" s="231"/>
      <c r="AQ167" s="231"/>
      <c r="AR167" s="231"/>
      <c r="AS167" s="231"/>
      <c r="AT167" s="231"/>
      <c r="AU167" s="231"/>
      <c r="AV167" s="231"/>
      <c r="AW167" s="231"/>
      <c r="AX167" s="231"/>
      <c r="AY167" s="231"/>
      <c r="AZ167" s="231"/>
      <c r="BA167" s="231"/>
      <c r="BB167" s="231"/>
      <c r="BC167" s="231"/>
      <c r="BD167" s="231"/>
      <c r="BE167" s="231"/>
      <c r="BF167" s="231"/>
      <c r="BG167" s="231"/>
      <c r="BH167" s="231"/>
      <c r="BI167" s="231"/>
      <c r="BJ167" s="231"/>
      <c r="BK167" s="231"/>
      <c r="BL167" s="231"/>
      <c r="BM167" s="231"/>
      <c r="BN167" s="231"/>
      <c r="BO167" s="231"/>
    </row>
    <row r="168" spans="1:67">
      <c r="A168" s="252"/>
      <c r="B168" s="1"/>
      <c r="C168" s="1"/>
      <c r="D168" s="13"/>
      <c r="E168" s="13"/>
      <c r="F168" s="1"/>
      <c r="G168" s="1"/>
      <c r="H168" s="1"/>
      <c r="I168" s="1"/>
      <c r="J168" s="1"/>
      <c r="K168" s="1"/>
      <c r="L168" s="1"/>
      <c r="M168" s="1"/>
    </row>
    <row r="169" spans="1:67">
      <c r="A169" s="240">
        <v>6</v>
      </c>
      <c r="B169" s="1" t="s">
        <v>202</v>
      </c>
      <c r="C169" s="1"/>
      <c r="D169" s="217"/>
      <c r="E169" s="217"/>
      <c r="F169" s="1"/>
      <c r="G169" s="1"/>
      <c r="H169" s="1"/>
      <c r="I169" s="1"/>
      <c r="J169" s="1"/>
      <c r="K169" s="1"/>
      <c r="L169" s="1"/>
      <c r="M169" s="1"/>
    </row>
    <row r="170" spans="1:67">
      <c r="A170" s="240"/>
      <c r="B170" s="1"/>
      <c r="C170" s="1"/>
      <c r="D170" s="309" t="s">
        <v>203</v>
      </c>
      <c r="E170" s="309"/>
      <c r="F170" s="33" t="s">
        <v>204</v>
      </c>
      <c r="G170" s="33"/>
      <c r="H170" s="310" t="s">
        <v>42</v>
      </c>
      <c r="I170" s="33" t="s">
        <v>205</v>
      </c>
      <c r="J170" s="9"/>
      <c r="K170" s="1"/>
      <c r="L170" s="1"/>
      <c r="M170" s="1"/>
      <c r="N170" s="231"/>
      <c r="O170" s="231"/>
      <c r="P170" s="231"/>
      <c r="Q170" s="231"/>
      <c r="R170" s="231"/>
      <c r="S170" s="231"/>
      <c r="T170" s="231"/>
      <c r="U170" s="231"/>
      <c r="V170" s="231"/>
      <c r="W170" s="231"/>
      <c r="X170" s="231"/>
      <c r="Y170" s="231"/>
      <c r="Z170" s="231"/>
      <c r="AA170" s="231"/>
      <c r="AB170" s="231"/>
      <c r="AC170" s="231"/>
      <c r="AD170" s="231"/>
      <c r="AE170" s="231"/>
      <c r="AF170" s="231"/>
      <c r="AG170" s="231"/>
      <c r="AH170" s="231"/>
      <c r="AI170" s="231"/>
      <c r="AJ170" s="231"/>
      <c r="AK170" s="231"/>
      <c r="AL170" s="231"/>
      <c r="AM170" s="231"/>
      <c r="AN170" s="231"/>
      <c r="AO170" s="231"/>
      <c r="AP170" s="231"/>
      <c r="AQ170" s="231"/>
      <c r="AR170" s="231"/>
      <c r="AS170" s="231"/>
      <c r="AT170" s="231"/>
      <c r="AU170" s="231"/>
      <c r="AV170" s="231"/>
      <c r="AW170" s="231"/>
      <c r="AX170" s="231"/>
      <c r="AY170" s="231"/>
      <c r="AZ170" s="231"/>
      <c r="BA170" s="231"/>
      <c r="BB170" s="231"/>
      <c r="BC170" s="231"/>
      <c r="BD170" s="231"/>
      <c r="BE170" s="231"/>
      <c r="BF170" s="231"/>
      <c r="BG170" s="231"/>
      <c r="BH170" s="231"/>
      <c r="BI170" s="231"/>
      <c r="BJ170" s="231"/>
      <c r="BK170" s="231"/>
      <c r="BL170" s="231"/>
      <c r="BM170" s="231"/>
      <c r="BN170" s="231"/>
      <c r="BO170" s="231"/>
    </row>
    <row r="171" spans="1:67">
      <c r="A171" s="240">
        <v>7</v>
      </c>
      <c r="B171" s="1" t="s">
        <v>58</v>
      </c>
      <c r="C171" s="1"/>
      <c r="D171" s="13" t="s">
        <v>206</v>
      </c>
      <c r="E171" s="13"/>
      <c r="F171" s="291">
        <v>0</v>
      </c>
      <c r="G171" s="13"/>
      <c r="H171" s="29">
        <v>0</v>
      </c>
      <c r="I171" s="311">
        <f>F171*H171</f>
        <v>0</v>
      </c>
      <c r="J171" s="1"/>
      <c r="K171" s="1"/>
      <c r="L171" s="1"/>
      <c r="M171" s="1"/>
      <c r="N171" s="231"/>
      <c r="O171" s="231"/>
      <c r="P171" s="231"/>
      <c r="Q171" s="231"/>
      <c r="R171" s="231"/>
      <c r="S171" s="231"/>
      <c r="T171" s="231"/>
      <c r="U171" s="231"/>
      <c r="V171" s="231"/>
      <c r="W171" s="231"/>
      <c r="X171" s="231"/>
      <c r="Y171" s="231"/>
      <c r="Z171" s="231"/>
      <c r="AA171" s="231"/>
      <c r="AB171" s="231"/>
      <c r="AC171" s="231"/>
      <c r="AD171" s="231"/>
      <c r="AE171" s="231"/>
      <c r="AF171" s="231"/>
      <c r="AG171" s="231"/>
      <c r="AH171" s="231"/>
      <c r="AI171" s="231"/>
      <c r="AJ171" s="231"/>
      <c r="AK171" s="231"/>
      <c r="AL171" s="231"/>
      <c r="AM171" s="231"/>
      <c r="AN171" s="231"/>
      <c r="AO171" s="231"/>
      <c r="AP171" s="231"/>
      <c r="AQ171" s="231"/>
      <c r="AR171" s="231"/>
      <c r="AS171" s="231"/>
      <c r="AT171" s="231"/>
      <c r="AU171" s="231"/>
      <c r="AV171" s="231"/>
      <c r="AW171" s="231"/>
      <c r="AX171" s="231"/>
      <c r="AY171" s="231"/>
      <c r="AZ171" s="231"/>
      <c r="BA171" s="231"/>
      <c r="BB171" s="231"/>
      <c r="BC171" s="231"/>
      <c r="BD171" s="231"/>
      <c r="BE171" s="231"/>
      <c r="BF171" s="231"/>
      <c r="BG171" s="231"/>
      <c r="BH171" s="231"/>
      <c r="BI171" s="231"/>
      <c r="BJ171" s="231"/>
      <c r="BK171" s="231"/>
      <c r="BL171" s="231"/>
      <c r="BM171" s="231"/>
      <c r="BN171" s="231"/>
      <c r="BO171" s="231"/>
    </row>
    <row r="172" spans="1:67">
      <c r="A172" s="240">
        <v>8</v>
      </c>
      <c r="B172" s="1" t="s">
        <v>54</v>
      </c>
      <c r="C172" s="1"/>
      <c r="D172" s="13" t="s">
        <v>207</v>
      </c>
      <c r="E172" s="13"/>
      <c r="F172" s="287">
        <v>0</v>
      </c>
      <c r="G172" s="266"/>
      <c r="H172" s="590">
        <v>1</v>
      </c>
      <c r="I172" s="591">
        <f>F172*H172</f>
        <v>0</v>
      </c>
      <c r="J172" s="1"/>
      <c r="K172" s="1"/>
      <c r="L172" s="1"/>
      <c r="M172" s="1"/>
      <c r="P172" s="231"/>
    </row>
    <row r="173" spans="1:67">
      <c r="A173" s="240">
        <v>9</v>
      </c>
      <c r="B173" s="1" t="s">
        <v>62</v>
      </c>
      <c r="C173" s="1"/>
      <c r="D173" s="13" t="s">
        <v>208</v>
      </c>
      <c r="E173" s="13"/>
      <c r="F173" s="287">
        <v>0</v>
      </c>
      <c r="G173" s="266"/>
      <c r="H173" s="590">
        <v>0</v>
      </c>
      <c r="I173" s="591">
        <f>F173*H173</f>
        <v>0</v>
      </c>
      <c r="J173" s="1"/>
      <c r="K173" s="9" t="s">
        <v>209</v>
      </c>
      <c r="L173" s="1"/>
      <c r="M173" s="1"/>
    </row>
    <row r="174" spans="1:67">
      <c r="A174" s="240">
        <v>10</v>
      </c>
      <c r="B174" s="1" t="s">
        <v>163</v>
      </c>
      <c r="C174" s="1"/>
      <c r="D174" s="13" t="s">
        <v>210</v>
      </c>
      <c r="E174" s="13"/>
      <c r="F174" s="293">
        <v>0</v>
      </c>
      <c r="G174" s="266"/>
      <c r="H174" s="590">
        <v>0</v>
      </c>
      <c r="I174" s="614">
        <f>F174*H174</f>
        <v>0</v>
      </c>
      <c r="J174" s="1"/>
      <c r="K174" s="33" t="s">
        <v>211</v>
      </c>
      <c r="L174" s="1"/>
      <c r="M174" s="1"/>
      <c r="N174" s="231"/>
      <c r="O174" s="231"/>
      <c r="P174" s="231"/>
      <c r="Q174" s="231"/>
      <c r="R174" s="231"/>
      <c r="S174" s="231"/>
      <c r="T174" s="231"/>
      <c r="U174" s="231"/>
      <c r="V174" s="231"/>
      <c r="W174" s="231"/>
      <c r="X174" s="231"/>
      <c r="Y174" s="231"/>
      <c r="Z174" s="231"/>
      <c r="AA174" s="231"/>
      <c r="AB174" s="231"/>
      <c r="AC174" s="231"/>
      <c r="AD174" s="231"/>
      <c r="AE174" s="231"/>
      <c r="AF174" s="231"/>
      <c r="AG174" s="231"/>
      <c r="AH174" s="231"/>
      <c r="AI174" s="231"/>
      <c r="AJ174" s="231"/>
      <c r="AK174" s="231"/>
      <c r="AL174" s="231"/>
      <c r="AM174" s="231"/>
      <c r="AN174" s="231"/>
      <c r="AO174" s="231"/>
      <c r="AP174" s="231"/>
      <c r="AQ174" s="231"/>
      <c r="AR174" s="231"/>
      <c r="AS174" s="231"/>
      <c r="AT174" s="231"/>
      <c r="AU174" s="231"/>
      <c r="AV174" s="231"/>
      <c r="AW174" s="231"/>
      <c r="AX174" s="231"/>
      <c r="AY174" s="231"/>
      <c r="AZ174" s="231"/>
      <c r="BA174" s="231"/>
      <c r="BB174" s="231"/>
      <c r="BC174" s="231"/>
      <c r="BD174" s="231"/>
      <c r="BE174" s="231"/>
      <c r="BF174" s="231"/>
      <c r="BG174" s="231"/>
      <c r="BH174" s="231"/>
      <c r="BI174" s="231"/>
      <c r="BJ174" s="231"/>
      <c r="BK174" s="231"/>
      <c r="BL174" s="231"/>
      <c r="BM174" s="231"/>
      <c r="BN174" s="231"/>
      <c r="BO174" s="231"/>
    </row>
    <row r="175" spans="1:67">
      <c r="A175" s="240"/>
      <c r="B175" s="1"/>
      <c r="C175" s="1"/>
      <c r="D175" s="13"/>
      <c r="E175" s="13"/>
      <c r="F175" s="45"/>
      <c r="G175" s="266"/>
      <c r="H175" s="45"/>
      <c r="I175" s="45"/>
      <c r="J175" s="1"/>
      <c r="K175" s="1"/>
      <c r="L175" s="1"/>
      <c r="M175" s="1"/>
      <c r="N175" s="231"/>
      <c r="O175" s="231"/>
      <c r="P175" s="231"/>
      <c r="Q175" s="231"/>
      <c r="R175" s="231"/>
      <c r="S175" s="231"/>
      <c r="T175" s="231"/>
      <c r="U175" s="231"/>
      <c r="V175" s="231"/>
      <c r="W175" s="231"/>
      <c r="X175" s="231"/>
      <c r="Y175" s="231"/>
      <c r="Z175" s="231"/>
      <c r="AA175" s="231"/>
      <c r="AB175" s="231"/>
      <c r="AC175" s="231"/>
      <c r="AD175" s="231"/>
      <c r="AE175" s="231"/>
      <c r="AF175" s="231"/>
      <c r="AG175" s="231"/>
      <c r="AH175" s="231"/>
      <c r="AI175" s="231"/>
      <c r="AJ175" s="231"/>
      <c r="AK175" s="231"/>
      <c r="AL175" s="231"/>
      <c r="AM175" s="231"/>
      <c r="AN175" s="231"/>
      <c r="AO175" s="231"/>
      <c r="AP175" s="231"/>
      <c r="AQ175" s="231"/>
      <c r="AR175" s="231"/>
      <c r="AS175" s="231"/>
      <c r="AT175" s="231"/>
      <c r="AU175" s="231"/>
      <c r="AV175" s="231"/>
      <c r="AW175" s="231"/>
      <c r="AX175" s="231"/>
      <c r="AY175" s="231"/>
      <c r="AZ175" s="231"/>
      <c r="BA175" s="231"/>
      <c r="BB175" s="231"/>
      <c r="BC175" s="231"/>
      <c r="BD175" s="231"/>
      <c r="BE175" s="231"/>
      <c r="BF175" s="231"/>
      <c r="BG175" s="231"/>
      <c r="BH175" s="231"/>
      <c r="BI175" s="231"/>
      <c r="BJ175" s="231"/>
      <c r="BK175" s="231"/>
      <c r="BL175" s="231"/>
      <c r="BM175" s="231"/>
      <c r="BN175" s="231"/>
      <c r="BO175" s="231"/>
    </row>
    <row r="176" spans="1:67">
      <c r="A176" s="9">
        <v>11</v>
      </c>
      <c r="B176" s="8" t="s">
        <v>212</v>
      </c>
      <c r="D176" s="217" t="s">
        <v>76</v>
      </c>
      <c r="E176" s="217"/>
      <c r="F176" s="45">
        <f>SUM(F171:F174)</f>
        <v>0</v>
      </c>
      <c r="G176" s="45"/>
      <c r="H176" s="45"/>
      <c r="I176" s="45">
        <f>SUM(I171:I174)</f>
        <v>0</v>
      </c>
      <c r="J176" s="9" t="s">
        <v>213</v>
      </c>
      <c r="K176" s="29">
        <f>IF(F176=0,1,I176/F176)</f>
        <v>1</v>
      </c>
      <c r="L176" s="312" t="s">
        <v>213</v>
      </c>
      <c r="M176" s="30" t="s">
        <v>66</v>
      </c>
    </row>
    <row r="177" spans="1:68">
      <c r="A177" s="9"/>
      <c r="D177" s="217"/>
      <c r="E177" s="217"/>
      <c r="F177" s="288"/>
      <c r="G177" s="288"/>
      <c r="H177" s="217"/>
      <c r="I177" s="217"/>
      <c r="J177" s="217"/>
      <c r="K177" s="30"/>
      <c r="L177" s="30"/>
      <c r="M177" s="30"/>
      <c r="BP177" s="231"/>
    </row>
    <row r="178" spans="1:68">
      <c r="A178" s="240">
        <v>12</v>
      </c>
      <c r="B178" s="7" t="s">
        <v>214</v>
      </c>
      <c r="C178" s="1"/>
      <c r="D178" s="13"/>
      <c r="E178" s="13"/>
      <c r="F178" s="13"/>
      <c r="G178" s="13"/>
      <c r="H178" s="13"/>
      <c r="I178" s="13"/>
      <c r="J178" s="13"/>
      <c r="L178" s="13"/>
      <c r="M178" s="1"/>
      <c r="N178" s="231"/>
      <c r="O178" s="231"/>
      <c r="P178" s="231"/>
      <c r="Q178" s="231"/>
      <c r="R178" s="231"/>
      <c r="S178" s="231"/>
      <c r="T178" s="231"/>
      <c r="U178" s="231"/>
      <c r="V178" s="231"/>
      <c r="W178" s="231"/>
      <c r="X178" s="231"/>
      <c r="Y178" s="231"/>
      <c r="Z178" s="231"/>
      <c r="AA178" s="231"/>
      <c r="AB178" s="231"/>
      <c r="AC178" s="231"/>
      <c r="AD178" s="231"/>
      <c r="AE178" s="231"/>
      <c r="AF178" s="231"/>
      <c r="AG178" s="231"/>
      <c r="AH178" s="231"/>
      <c r="AI178" s="231"/>
      <c r="AJ178" s="231"/>
      <c r="AK178" s="231"/>
      <c r="AL178" s="231"/>
      <c r="AM178" s="231"/>
      <c r="AN178" s="231"/>
      <c r="AO178" s="231"/>
      <c r="AP178" s="231"/>
      <c r="AQ178" s="231"/>
      <c r="AR178" s="231"/>
      <c r="AS178" s="231"/>
      <c r="AT178" s="231"/>
      <c r="AU178" s="231"/>
      <c r="AV178" s="231"/>
      <c r="AW178" s="231"/>
      <c r="AX178" s="231"/>
      <c r="AY178" s="231"/>
      <c r="AZ178" s="231"/>
      <c r="BA178" s="231"/>
      <c r="BB178" s="231"/>
      <c r="BC178" s="231"/>
      <c r="BD178" s="231"/>
      <c r="BE178" s="231"/>
      <c r="BF178" s="231"/>
      <c r="BG178" s="231"/>
      <c r="BH178" s="231"/>
      <c r="BI178" s="231"/>
      <c r="BJ178" s="231"/>
      <c r="BK178" s="231"/>
      <c r="BL178" s="231"/>
      <c r="BM178" s="231"/>
      <c r="BN178" s="231"/>
      <c r="BO178" s="231"/>
      <c r="BP178" s="231"/>
    </row>
    <row r="179" spans="1:68">
      <c r="A179" s="240">
        <v>13</v>
      </c>
      <c r="B179" s="1"/>
      <c r="C179" s="1"/>
      <c r="D179" s="13"/>
      <c r="E179" s="13"/>
      <c r="F179" s="13"/>
      <c r="G179" s="13"/>
      <c r="H179" s="13"/>
      <c r="I179" s="13"/>
      <c r="J179" s="13"/>
      <c r="K179" s="19"/>
      <c r="L179" s="13"/>
      <c r="M179" s="1"/>
      <c r="N179" s="231"/>
      <c r="P179" s="231"/>
      <c r="Q179" s="231"/>
      <c r="R179" s="231"/>
      <c r="S179" s="231"/>
      <c r="T179" s="231"/>
      <c r="U179" s="231"/>
      <c r="V179" s="231"/>
      <c r="W179" s="231"/>
      <c r="X179" s="231"/>
      <c r="Y179" s="231"/>
      <c r="Z179" s="231"/>
      <c r="AA179" s="231"/>
      <c r="AB179" s="231"/>
      <c r="AC179" s="231"/>
      <c r="AD179" s="231"/>
      <c r="AE179" s="231"/>
      <c r="AF179" s="231"/>
      <c r="AG179" s="231"/>
      <c r="AH179" s="231"/>
      <c r="AI179" s="231"/>
      <c r="AJ179" s="231"/>
      <c r="AK179" s="231"/>
      <c r="AL179" s="231"/>
      <c r="AM179" s="231"/>
      <c r="AN179" s="231"/>
      <c r="AO179" s="231"/>
      <c r="AP179" s="231"/>
      <c r="AQ179" s="231"/>
      <c r="AR179" s="231"/>
      <c r="AS179" s="231"/>
      <c r="AT179" s="231"/>
      <c r="AU179" s="231"/>
      <c r="AV179" s="231"/>
      <c r="AW179" s="231"/>
      <c r="AX179" s="231"/>
      <c r="AY179" s="231"/>
      <c r="AZ179" s="231"/>
      <c r="BA179" s="231"/>
      <c r="BB179" s="231"/>
      <c r="BC179" s="231"/>
      <c r="BD179" s="231"/>
      <c r="BE179" s="231"/>
      <c r="BF179" s="231"/>
      <c r="BG179" s="231"/>
      <c r="BH179" s="231"/>
      <c r="BI179" s="231"/>
      <c r="BJ179" s="231"/>
      <c r="BK179" s="231"/>
      <c r="BL179" s="231"/>
      <c r="BM179" s="231"/>
      <c r="BN179" s="231"/>
      <c r="BO179" s="231"/>
      <c r="BP179" s="231"/>
    </row>
    <row r="180" spans="1:68">
      <c r="A180" s="240">
        <v>14</v>
      </c>
      <c r="B180" s="1"/>
      <c r="C180" s="1"/>
      <c r="D180" s="13"/>
      <c r="E180" s="13"/>
      <c r="F180" s="313" t="s">
        <v>204</v>
      </c>
      <c r="G180" s="313"/>
      <c r="H180" s="313" t="s">
        <v>215</v>
      </c>
      <c r="I180" s="19" t="s">
        <v>216</v>
      </c>
      <c r="J180" s="13"/>
      <c r="K180" s="313" t="s">
        <v>217</v>
      </c>
      <c r="L180" s="13"/>
      <c r="M180" s="1"/>
      <c r="BP180" s="231"/>
    </row>
    <row r="181" spans="1:68">
      <c r="A181" s="240">
        <v>15</v>
      </c>
      <c r="B181" s="1" t="s">
        <v>218</v>
      </c>
      <c r="C181" s="1"/>
      <c r="D181" s="13" t="s">
        <v>219</v>
      </c>
      <c r="E181" s="13"/>
      <c r="F181" s="266">
        <f>'Att 3 - Return on Rate Base'!F21</f>
        <v>0</v>
      </c>
      <c r="G181" s="288"/>
      <c r="H181" s="314">
        <f>'Att 3 - Return on Rate Base'!G21</f>
        <v>0.4</v>
      </c>
      <c r="I181" s="315">
        <f>'Att 3 - Return on Rate Base'!H21</f>
        <v>5.6800000000000003E-2</v>
      </c>
      <c r="J181" s="13"/>
      <c r="K181" s="315">
        <f>'Att 3 - Return on Rate Base'!I21</f>
        <v>2.2720000000000004E-2</v>
      </c>
      <c r="L181" s="19" t="s">
        <v>213</v>
      </c>
      <c r="M181" s="1" t="s">
        <v>220</v>
      </c>
      <c r="BP181" s="231"/>
    </row>
    <row r="182" spans="1:68">
      <c r="A182" s="240">
        <v>16</v>
      </c>
      <c r="B182" s="1" t="s">
        <v>221</v>
      </c>
      <c r="C182" s="1"/>
      <c r="D182" s="13" t="s">
        <v>222</v>
      </c>
      <c r="E182" s="13"/>
      <c r="F182" s="266">
        <f>'Att 3 - Return on Rate Base'!F22</f>
        <v>0</v>
      </c>
      <c r="G182" s="288"/>
      <c r="H182" s="314">
        <f>'Att 3 - Return on Rate Base'!G22</f>
        <v>0</v>
      </c>
      <c r="I182" s="315">
        <f>'Att 3 - Return on Rate Base'!H22</f>
        <v>0</v>
      </c>
      <c r="J182" s="13"/>
      <c r="K182" s="316">
        <f>'Att 3 - Return on Rate Base'!I22</f>
        <v>0</v>
      </c>
      <c r="L182" s="19"/>
      <c r="M182" s="1"/>
      <c r="N182" s="231"/>
      <c r="O182" s="231"/>
      <c r="P182" s="231"/>
      <c r="Q182" s="231"/>
      <c r="R182" s="231"/>
      <c r="S182" s="231"/>
      <c r="T182" s="231"/>
      <c r="U182" s="231"/>
      <c r="V182" s="231"/>
      <c r="W182" s="231"/>
      <c r="X182" s="231"/>
      <c r="Y182" s="231"/>
      <c r="Z182" s="231"/>
      <c r="AA182" s="231"/>
      <c r="AB182" s="231"/>
      <c r="AC182" s="231"/>
      <c r="AD182" s="231"/>
      <c r="AE182" s="231"/>
      <c r="AF182" s="231"/>
      <c r="AG182" s="231"/>
      <c r="AH182" s="231"/>
      <c r="AI182" s="231"/>
      <c r="AJ182" s="231"/>
      <c r="AK182" s="231"/>
      <c r="AL182" s="231"/>
      <c r="AM182" s="231"/>
      <c r="AN182" s="231"/>
      <c r="AO182" s="231"/>
      <c r="AP182" s="231"/>
      <c r="AQ182" s="231"/>
      <c r="AR182" s="231"/>
      <c r="AS182" s="231"/>
      <c r="AT182" s="231"/>
      <c r="AU182" s="231"/>
      <c r="AV182" s="231"/>
      <c r="AW182" s="231"/>
      <c r="AX182" s="231"/>
      <c r="AY182" s="231"/>
      <c r="AZ182" s="231"/>
      <c r="BA182" s="231"/>
      <c r="BB182" s="231"/>
      <c r="BC182" s="231"/>
      <c r="BD182" s="231"/>
      <c r="BE182" s="231"/>
      <c r="BF182" s="231"/>
      <c r="BG182" s="231"/>
      <c r="BH182" s="231"/>
      <c r="BI182" s="231"/>
      <c r="BJ182" s="231"/>
      <c r="BK182" s="231"/>
      <c r="BL182" s="231"/>
      <c r="BM182" s="231"/>
      <c r="BN182" s="231"/>
      <c r="BO182" s="231"/>
      <c r="BP182" s="231"/>
    </row>
    <row r="183" spans="1:68">
      <c r="A183" s="240">
        <v>17</v>
      </c>
      <c r="B183" s="1" t="s">
        <v>223</v>
      </c>
      <c r="C183" s="1"/>
      <c r="D183" s="13" t="s">
        <v>224</v>
      </c>
      <c r="E183" s="13"/>
      <c r="F183" s="275">
        <f>'Att 3 - Return on Rate Base'!F23</f>
        <v>0</v>
      </c>
      <c r="G183" s="317"/>
      <c r="H183" s="318">
        <f>'Att 3 - Return on Rate Base'!G23</f>
        <v>0.6</v>
      </c>
      <c r="I183" s="315">
        <f>'Att 3 - Return on Rate Base'!H23</f>
        <v>0.1055</v>
      </c>
      <c r="J183" s="13"/>
      <c r="K183" s="319">
        <f>'Att 3 - Return on Rate Base'!I23</f>
        <v>6.3299999999999995E-2</v>
      </c>
      <c r="L183" s="19"/>
      <c r="M183" s="1"/>
      <c r="N183" s="231"/>
      <c r="O183" s="231"/>
      <c r="P183" s="231"/>
      <c r="Q183" s="231"/>
      <c r="R183" s="231"/>
      <c r="S183" s="231"/>
      <c r="T183" s="231"/>
      <c r="U183" s="231"/>
      <c r="V183" s="231"/>
      <c r="W183" s="231"/>
      <c r="X183" s="231"/>
      <c r="Y183" s="231"/>
      <c r="Z183" s="231"/>
      <c r="AA183" s="231"/>
      <c r="AB183" s="231"/>
      <c r="AC183" s="231"/>
      <c r="AD183" s="231"/>
      <c r="AE183" s="231"/>
      <c r="AF183" s="231"/>
      <c r="AG183" s="231"/>
      <c r="AH183" s="231"/>
      <c r="AI183" s="231"/>
      <c r="AJ183" s="231"/>
      <c r="AK183" s="231"/>
      <c r="AL183" s="231"/>
      <c r="AM183" s="231"/>
      <c r="AN183" s="231"/>
      <c r="AO183" s="231"/>
      <c r="AP183" s="231"/>
      <c r="AQ183" s="231"/>
      <c r="AR183" s="231"/>
      <c r="AS183" s="231"/>
      <c r="AT183" s="231"/>
      <c r="AU183" s="231"/>
      <c r="AV183" s="231"/>
      <c r="AW183" s="231"/>
      <c r="AX183" s="231"/>
      <c r="AY183" s="231"/>
      <c r="AZ183" s="231"/>
      <c r="BA183" s="231"/>
      <c r="BB183" s="231"/>
      <c r="BC183" s="231"/>
      <c r="BD183" s="231"/>
      <c r="BE183" s="231"/>
      <c r="BF183" s="231"/>
      <c r="BG183" s="231"/>
      <c r="BH183" s="231"/>
      <c r="BI183" s="231"/>
      <c r="BJ183" s="231"/>
      <c r="BK183" s="231"/>
      <c r="BL183" s="231"/>
      <c r="BM183" s="231"/>
      <c r="BN183" s="231"/>
      <c r="BO183" s="231"/>
      <c r="BP183" s="231"/>
    </row>
    <row r="184" spans="1:68">
      <c r="A184" s="240"/>
      <c r="B184" s="1"/>
      <c r="C184" s="1"/>
      <c r="D184" s="13"/>
      <c r="E184" s="13"/>
      <c r="F184" s="266"/>
      <c r="G184" s="13"/>
      <c r="H184" s="13"/>
      <c r="I184" s="13"/>
      <c r="J184" s="13"/>
      <c r="K184" s="320"/>
      <c r="L184" s="19"/>
      <c r="M184" s="1"/>
      <c r="BP184" s="231"/>
    </row>
    <row r="185" spans="1:68">
      <c r="A185" s="252">
        <v>18</v>
      </c>
      <c r="B185" s="24" t="s">
        <v>38</v>
      </c>
      <c r="C185" s="24"/>
      <c r="D185" s="18" t="s">
        <v>225</v>
      </c>
      <c r="E185" s="18"/>
      <c r="F185" s="266">
        <f>SUM(F181:F183)</f>
        <v>0</v>
      </c>
      <c r="G185" s="288"/>
      <c r="H185" s="18"/>
      <c r="I185" s="18"/>
      <c r="J185" s="18"/>
      <c r="K185" s="321">
        <f>SUM(K181:K183)</f>
        <v>8.6019999999999999E-2</v>
      </c>
      <c r="L185" s="322" t="s">
        <v>213</v>
      </c>
      <c r="M185" s="24" t="s">
        <v>226</v>
      </c>
      <c r="BP185" s="231"/>
    </row>
    <row r="186" spans="1:68">
      <c r="A186" s="252"/>
      <c r="B186" s="24"/>
      <c r="C186" s="24"/>
      <c r="D186" s="18"/>
      <c r="E186" s="18"/>
      <c r="F186" s="18"/>
      <c r="G186" s="18"/>
      <c r="H186" s="18"/>
      <c r="I186" s="18"/>
      <c r="J186" s="18"/>
      <c r="K186" s="321"/>
      <c r="L186" s="37"/>
      <c r="M186" s="24"/>
      <c r="N186" s="231"/>
      <c r="O186" s="231"/>
      <c r="P186" s="231"/>
      <c r="Q186" s="231"/>
      <c r="R186" s="231"/>
      <c r="S186" s="231"/>
      <c r="T186" s="231"/>
      <c r="U186" s="231"/>
      <c r="V186" s="231"/>
      <c r="W186" s="231"/>
      <c r="X186" s="231"/>
      <c r="Y186" s="231"/>
      <c r="Z186" s="231"/>
      <c r="AA186" s="231"/>
      <c r="AB186" s="231"/>
      <c r="AC186" s="231"/>
      <c r="AD186" s="231"/>
      <c r="AE186" s="231"/>
      <c r="AF186" s="231"/>
      <c r="AG186" s="231"/>
      <c r="AH186" s="231"/>
      <c r="AI186" s="231"/>
      <c r="AJ186" s="231"/>
      <c r="AK186" s="231"/>
      <c r="AL186" s="231"/>
      <c r="AM186" s="231"/>
      <c r="AN186" s="231"/>
      <c r="AO186" s="231"/>
      <c r="AP186" s="231"/>
      <c r="AQ186" s="231"/>
      <c r="AR186" s="231"/>
      <c r="AS186" s="231"/>
      <c r="AT186" s="231"/>
      <c r="AU186" s="231"/>
      <c r="AV186" s="231"/>
      <c r="AW186" s="231"/>
      <c r="AX186" s="231"/>
      <c r="AY186" s="231"/>
      <c r="AZ186" s="231"/>
      <c r="BA186" s="231"/>
      <c r="BB186" s="231"/>
      <c r="BC186" s="231"/>
      <c r="BD186" s="231"/>
      <c r="BE186" s="231"/>
      <c r="BF186" s="231"/>
      <c r="BG186" s="231"/>
      <c r="BH186" s="231"/>
      <c r="BI186" s="231"/>
      <c r="BJ186" s="231"/>
      <c r="BK186" s="231"/>
      <c r="BL186" s="231"/>
      <c r="BM186" s="231"/>
      <c r="BN186" s="231"/>
      <c r="BO186" s="231"/>
      <c r="BP186" s="231"/>
    </row>
    <row r="187" spans="1:68">
      <c r="A187" s="240">
        <v>19</v>
      </c>
      <c r="B187" s="1" t="s">
        <v>36</v>
      </c>
      <c r="C187" s="1"/>
      <c r="D187" s="13"/>
      <c r="E187" s="13"/>
      <c r="F187" s="13"/>
      <c r="G187" s="13"/>
      <c r="H187" s="13"/>
      <c r="I187" s="13"/>
      <c r="J187" s="13"/>
      <c r="K187" s="310" t="s">
        <v>204</v>
      </c>
      <c r="L187" s="13"/>
      <c r="M187" s="1"/>
      <c r="N187" s="231"/>
      <c r="O187" s="231"/>
      <c r="P187" s="231"/>
      <c r="Q187" s="231"/>
      <c r="R187" s="231"/>
      <c r="S187" s="231"/>
      <c r="T187" s="231"/>
      <c r="U187" s="231"/>
      <c r="V187" s="231"/>
      <c r="W187" s="231"/>
      <c r="X187" s="231"/>
      <c r="Y187" s="231"/>
      <c r="Z187" s="231"/>
      <c r="AA187" s="231"/>
      <c r="AB187" s="231"/>
      <c r="AC187" s="231"/>
      <c r="AD187" s="231"/>
      <c r="AE187" s="231"/>
      <c r="AF187" s="231"/>
      <c r="AG187" s="231"/>
      <c r="AH187" s="231"/>
      <c r="AI187" s="231"/>
      <c r="AJ187" s="231"/>
      <c r="AK187" s="231"/>
      <c r="AL187" s="231"/>
      <c r="AM187" s="231"/>
      <c r="AN187" s="231"/>
      <c r="AO187" s="231"/>
      <c r="AP187" s="231"/>
      <c r="AQ187" s="231"/>
      <c r="AR187" s="231"/>
      <c r="AS187" s="231"/>
      <c r="AT187" s="231"/>
      <c r="AU187" s="231"/>
      <c r="AV187" s="231"/>
      <c r="AW187" s="231"/>
      <c r="AX187" s="231"/>
      <c r="AY187" s="231"/>
      <c r="AZ187" s="231"/>
      <c r="BA187" s="231"/>
      <c r="BB187" s="231"/>
      <c r="BC187" s="231"/>
      <c r="BD187" s="231"/>
      <c r="BE187" s="231"/>
      <c r="BF187" s="231"/>
      <c r="BG187" s="231"/>
      <c r="BH187" s="231"/>
      <c r="BI187" s="231"/>
      <c r="BJ187" s="231"/>
      <c r="BK187" s="231"/>
      <c r="BL187" s="231"/>
      <c r="BM187" s="231"/>
      <c r="BN187" s="231"/>
      <c r="BO187" s="231"/>
      <c r="BP187" s="231"/>
    </row>
    <row r="188" spans="1:68">
      <c r="A188" s="240"/>
      <c r="B188" s="1"/>
      <c r="C188" s="1"/>
      <c r="D188" s="13"/>
      <c r="E188" s="13"/>
      <c r="F188" s="13"/>
      <c r="G188" s="13"/>
      <c r="H188" s="13"/>
      <c r="I188" s="13"/>
      <c r="J188" s="13"/>
      <c r="K188" s="13"/>
      <c r="L188" s="13"/>
      <c r="M188" s="1"/>
      <c r="BP188" s="231"/>
    </row>
    <row r="189" spans="1:68" s="324" customFormat="1">
      <c r="A189" s="252">
        <v>20</v>
      </c>
      <c r="B189" s="22" t="s">
        <v>762</v>
      </c>
      <c r="C189" s="1"/>
      <c r="D189" s="18" t="s">
        <v>227</v>
      </c>
      <c r="E189" s="18"/>
      <c r="F189" s="13"/>
      <c r="G189" s="13"/>
      <c r="H189" s="13"/>
      <c r="I189" s="13"/>
      <c r="J189" s="13"/>
      <c r="K189" s="288">
        <f>'Att 8 - Revenue Credits'!F16</f>
        <v>0</v>
      </c>
      <c r="L189" s="13"/>
      <c r="M189" s="1"/>
      <c r="N189" s="232"/>
      <c r="O189" s="232"/>
      <c r="P189" s="232"/>
      <c r="Q189" s="232"/>
      <c r="R189" s="232"/>
      <c r="S189" s="232"/>
      <c r="T189" s="232"/>
      <c r="U189" s="232"/>
      <c r="V189" s="232"/>
      <c r="W189" s="232"/>
      <c r="X189" s="232"/>
      <c r="Y189" s="232"/>
      <c r="Z189" s="232"/>
      <c r="AA189" s="232"/>
      <c r="AB189" s="232"/>
      <c r="AC189" s="232"/>
      <c r="AD189" s="232"/>
      <c r="AE189" s="232"/>
      <c r="AF189" s="232"/>
      <c r="AG189" s="232"/>
      <c r="AH189" s="232"/>
      <c r="AI189" s="232"/>
      <c r="AJ189" s="232"/>
      <c r="AK189" s="232"/>
      <c r="AL189" s="232"/>
      <c r="AM189" s="232"/>
      <c r="AN189" s="232"/>
      <c r="AO189" s="232"/>
      <c r="AP189" s="232"/>
      <c r="AQ189" s="232"/>
      <c r="AR189" s="232"/>
      <c r="AS189" s="232"/>
      <c r="AT189" s="232"/>
      <c r="AU189" s="232"/>
      <c r="AV189" s="232"/>
      <c r="AW189" s="232"/>
      <c r="AX189" s="232"/>
      <c r="AY189" s="232"/>
      <c r="AZ189" s="232"/>
      <c r="BA189" s="232"/>
      <c r="BB189" s="232"/>
      <c r="BC189" s="232"/>
      <c r="BD189" s="232"/>
      <c r="BE189" s="232"/>
      <c r="BF189" s="232"/>
      <c r="BG189" s="232"/>
      <c r="BH189" s="232"/>
      <c r="BI189" s="232"/>
      <c r="BJ189" s="232"/>
      <c r="BK189" s="232"/>
      <c r="BL189" s="232"/>
      <c r="BM189" s="232"/>
      <c r="BN189" s="232"/>
      <c r="BO189" s="232"/>
      <c r="BP189" s="323"/>
    </row>
    <row r="190" spans="1:68">
      <c r="A190" s="325"/>
      <c r="B190" s="326"/>
      <c r="C190" s="327"/>
      <c r="D190" s="328"/>
      <c r="E190" s="328"/>
      <c r="F190" s="329"/>
      <c r="G190" s="329"/>
      <c r="H190" s="329"/>
      <c r="I190" s="329"/>
      <c r="J190" s="329"/>
      <c r="K190" s="329"/>
      <c r="L190" s="329"/>
      <c r="M190" s="327"/>
      <c r="N190" s="231"/>
      <c r="O190" s="231"/>
      <c r="P190" s="231"/>
      <c r="Q190" s="231"/>
      <c r="R190" s="231"/>
      <c r="S190" s="231"/>
      <c r="T190" s="231"/>
      <c r="U190" s="231"/>
      <c r="V190" s="231"/>
      <c r="W190" s="231"/>
      <c r="X190" s="231"/>
      <c r="Y190" s="231"/>
      <c r="Z190" s="231"/>
      <c r="AA190" s="231"/>
      <c r="AB190" s="231"/>
      <c r="AC190" s="231"/>
      <c r="AD190" s="231"/>
      <c r="AE190" s="231"/>
      <c r="AF190" s="231"/>
      <c r="AG190" s="231"/>
      <c r="AH190" s="231"/>
      <c r="AI190" s="231"/>
      <c r="AJ190" s="231"/>
      <c r="AK190" s="231"/>
      <c r="AL190" s="231"/>
      <c r="AM190" s="231"/>
      <c r="AN190" s="231"/>
      <c r="AO190" s="231"/>
      <c r="AP190" s="231"/>
      <c r="AQ190" s="231"/>
      <c r="AR190" s="231"/>
      <c r="AS190" s="231"/>
      <c r="AT190" s="231"/>
      <c r="AU190" s="231"/>
      <c r="AV190" s="231"/>
      <c r="AW190" s="231"/>
      <c r="AX190" s="231"/>
      <c r="AY190" s="231"/>
      <c r="AZ190" s="231"/>
      <c r="BA190" s="231"/>
      <c r="BB190" s="231"/>
      <c r="BC190" s="231"/>
      <c r="BD190" s="231"/>
      <c r="BE190" s="231"/>
      <c r="BF190" s="231"/>
      <c r="BG190" s="231"/>
      <c r="BH190" s="231"/>
      <c r="BI190" s="231"/>
      <c r="BJ190" s="231"/>
      <c r="BK190" s="231"/>
      <c r="BL190" s="231"/>
      <c r="BM190" s="231"/>
      <c r="BN190" s="231"/>
      <c r="BO190" s="231"/>
      <c r="BP190" s="231"/>
    </row>
    <row r="191" spans="1:68">
      <c r="A191" s="252">
        <v>21</v>
      </c>
      <c r="B191" s="22" t="s">
        <v>228</v>
      </c>
      <c r="C191" s="1"/>
      <c r="D191" s="18" t="s">
        <v>229</v>
      </c>
      <c r="E191" s="18"/>
      <c r="F191" s="13"/>
      <c r="G191" s="13"/>
      <c r="H191" s="13"/>
      <c r="I191" s="13"/>
      <c r="J191" s="13"/>
      <c r="K191" s="288">
        <f>'Att 8 - Revenue Credits'!F27</f>
        <v>0</v>
      </c>
      <c r="L191" s="13"/>
      <c r="M191" s="1"/>
      <c r="N191" s="231"/>
      <c r="O191" s="231"/>
      <c r="P191" s="231"/>
      <c r="Q191" s="231"/>
      <c r="R191" s="231"/>
      <c r="S191" s="231"/>
      <c r="T191" s="231"/>
      <c r="U191" s="231"/>
      <c r="V191" s="231"/>
      <c r="W191" s="231"/>
      <c r="X191" s="231"/>
      <c r="Y191" s="231"/>
      <c r="Z191" s="231"/>
      <c r="AA191" s="231"/>
      <c r="AB191" s="231"/>
      <c r="AC191" s="231"/>
      <c r="AD191" s="231"/>
      <c r="AE191" s="231"/>
      <c r="AF191" s="231"/>
      <c r="AG191" s="231"/>
      <c r="AH191" s="231"/>
      <c r="AI191" s="231"/>
      <c r="AJ191" s="231"/>
      <c r="AK191" s="231"/>
      <c r="AL191" s="231"/>
      <c r="AM191" s="231"/>
      <c r="AN191" s="231"/>
      <c r="AO191" s="231"/>
      <c r="AP191" s="231"/>
      <c r="AQ191" s="231"/>
      <c r="AR191" s="231"/>
      <c r="AS191" s="231"/>
      <c r="AT191" s="231"/>
      <c r="AU191" s="231"/>
      <c r="AV191" s="231"/>
      <c r="AW191" s="231"/>
      <c r="AX191" s="231"/>
      <c r="AY191" s="231"/>
      <c r="AZ191" s="231"/>
      <c r="BA191" s="231"/>
      <c r="BB191" s="231"/>
      <c r="BC191" s="231"/>
      <c r="BD191" s="231"/>
      <c r="BE191" s="231"/>
      <c r="BF191" s="231"/>
      <c r="BG191" s="231"/>
      <c r="BH191" s="231"/>
      <c r="BI191" s="231"/>
      <c r="BJ191" s="231"/>
      <c r="BK191" s="231"/>
      <c r="BL191" s="231"/>
      <c r="BM191" s="231"/>
      <c r="BN191" s="231"/>
      <c r="BO191" s="231"/>
      <c r="BP191" s="231"/>
    </row>
    <row r="192" spans="1:68">
      <c r="A192" s="330"/>
      <c r="B192" s="22"/>
      <c r="C192" s="1"/>
      <c r="D192" s="1"/>
      <c r="E192" s="1"/>
      <c r="F192" s="1"/>
      <c r="G192" s="1"/>
      <c r="H192" s="1"/>
      <c r="I192" s="1"/>
      <c r="J192" s="1"/>
      <c r="K192" s="1"/>
      <c r="L192" s="1"/>
      <c r="M192" s="1"/>
      <c r="N192" s="231"/>
      <c r="O192" s="231"/>
      <c r="P192" s="231"/>
      <c r="Q192" s="231"/>
      <c r="R192" s="231"/>
      <c r="S192" s="231"/>
      <c r="T192" s="231"/>
      <c r="U192" s="231"/>
      <c r="V192" s="231"/>
      <c r="W192" s="231"/>
      <c r="X192" s="231"/>
      <c r="Y192" s="231"/>
      <c r="Z192" s="231"/>
      <c r="AA192" s="231"/>
      <c r="AB192" s="231"/>
      <c r="AC192" s="231"/>
      <c r="AD192" s="231"/>
      <c r="AE192" s="231"/>
      <c r="AF192" s="231"/>
      <c r="AG192" s="231"/>
      <c r="AH192" s="231"/>
      <c r="AI192" s="231"/>
      <c r="AJ192" s="231"/>
      <c r="AK192" s="231"/>
      <c r="AL192" s="231"/>
      <c r="AM192" s="231"/>
      <c r="AN192" s="231"/>
      <c r="AO192" s="231"/>
      <c r="AP192" s="231"/>
      <c r="AQ192" s="231"/>
      <c r="AR192" s="231"/>
      <c r="AS192" s="231"/>
      <c r="AT192" s="231"/>
      <c r="AU192" s="231"/>
      <c r="AV192" s="231"/>
      <c r="AW192" s="231"/>
      <c r="AX192" s="231"/>
      <c r="AY192" s="231"/>
      <c r="AZ192" s="231"/>
      <c r="BA192" s="231"/>
      <c r="BB192" s="231"/>
      <c r="BC192" s="231"/>
      <c r="BD192" s="231"/>
      <c r="BE192" s="231"/>
      <c r="BF192" s="231"/>
      <c r="BG192" s="231"/>
      <c r="BH192" s="231"/>
      <c r="BI192" s="231"/>
      <c r="BJ192" s="231"/>
      <c r="BK192" s="231"/>
      <c r="BL192" s="231"/>
      <c r="BM192" s="231"/>
    </row>
    <row r="193" spans="1:65">
      <c r="B193" s="1" t="s">
        <v>19</v>
      </c>
      <c r="C193" s="1"/>
      <c r="M193" s="331" t="s">
        <v>230</v>
      </c>
      <c r="N193" s="231"/>
      <c r="O193" s="231"/>
      <c r="P193" s="231"/>
      <c r="Q193" s="231"/>
      <c r="R193" s="231"/>
      <c r="S193" s="231"/>
      <c r="T193" s="231"/>
      <c r="U193" s="231"/>
      <c r="V193" s="231"/>
      <c r="W193" s="231"/>
      <c r="X193" s="231"/>
      <c r="Y193" s="231"/>
      <c r="Z193" s="231"/>
      <c r="AA193" s="231"/>
      <c r="AB193" s="231"/>
      <c r="AC193" s="231"/>
      <c r="AD193" s="231"/>
      <c r="AE193" s="231"/>
      <c r="AF193" s="231"/>
      <c r="AG193" s="231"/>
      <c r="AH193" s="231"/>
      <c r="AI193" s="231"/>
      <c r="AJ193" s="231"/>
      <c r="AK193" s="231"/>
      <c r="AL193" s="231"/>
      <c r="AM193" s="231"/>
      <c r="AN193" s="231"/>
      <c r="AO193" s="231"/>
      <c r="AP193" s="231"/>
      <c r="AQ193" s="231"/>
      <c r="AR193" s="231"/>
      <c r="AS193" s="231"/>
      <c r="AT193" s="231"/>
      <c r="AU193" s="231"/>
      <c r="AV193" s="231"/>
      <c r="AW193" s="231"/>
      <c r="AX193" s="231"/>
      <c r="AY193" s="231"/>
      <c r="AZ193" s="231"/>
      <c r="BA193" s="231"/>
      <c r="BB193" s="231"/>
      <c r="BC193" s="231"/>
      <c r="BD193" s="231"/>
      <c r="BE193" s="231"/>
      <c r="BF193" s="231"/>
      <c r="BG193" s="231"/>
      <c r="BH193" s="231"/>
      <c r="BI193" s="231"/>
      <c r="BJ193" s="231"/>
      <c r="BK193" s="231"/>
      <c r="BL193" s="231"/>
      <c r="BM193" s="231"/>
    </row>
    <row r="194" spans="1:65">
      <c r="A194" s="616" t="s">
        <v>21</v>
      </c>
      <c r="B194" s="616"/>
      <c r="C194" s="616"/>
      <c r="D194" s="616"/>
      <c r="E194" s="616"/>
      <c r="F194" s="616"/>
      <c r="G194" s="616"/>
      <c r="H194" s="616"/>
      <c r="I194" s="616"/>
      <c r="J194" s="616"/>
      <c r="K194" s="616"/>
      <c r="L194" s="616"/>
      <c r="M194" s="616"/>
      <c r="N194" s="231"/>
      <c r="O194" s="231"/>
      <c r="P194" s="231"/>
      <c r="Q194" s="231"/>
      <c r="R194" s="231"/>
      <c r="S194" s="231"/>
      <c r="T194" s="231"/>
      <c r="U194" s="231"/>
      <c r="V194" s="231"/>
      <c r="W194" s="231"/>
      <c r="X194" s="231"/>
      <c r="Y194" s="231"/>
      <c r="Z194" s="231"/>
      <c r="AA194" s="231"/>
      <c r="AB194" s="231"/>
      <c r="AC194" s="231"/>
      <c r="AD194" s="231"/>
      <c r="AE194" s="231"/>
      <c r="AF194" s="231"/>
      <c r="AG194" s="231"/>
      <c r="AH194" s="231"/>
      <c r="AI194" s="231"/>
      <c r="AJ194" s="231"/>
      <c r="AK194" s="231"/>
      <c r="AL194" s="231"/>
      <c r="AM194" s="231"/>
      <c r="AN194" s="231"/>
      <c r="AO194" s="231"/>
      <c r="AP194" s="231"/>
      <c r="AQ194" s="231"/>
      <c r="AR194" s="231"/>
      <c r="AS194" s="231"/>
      <c r="AT194" s="231"/>
      <c r="AU194" s="231"/>
      <c r="AV194" s="231"/>
      <c r="AW194" s="231"/>
      <c r="AX194" s="231"/>
      <c r="AY194" s="231"/>
      <c r="AZ194" s="231"/>
      <c r="BA194" s="231"/>
      <c r="BB194" s="231"/>
      <c r="BC194" s="231"/>
      <c r="BD194" s="231"/>
      <c r="BE194" s="231"/>
      <c r="BF194" s="231"/>
      <c r="BG194" s="231"/>
      <c r="BH194" s="231"/>
      <c r="BI194" s="231"/>
      <c r="BJ194" s="231"/>
      <c r="BK194" s="231"/>
      <c r="BL194" s="231"/>
      <c r="BM194" s="231"/>
    </row>
    <row r="195" spans="1:65">
      <c r="A195" s="622" t="s">
        <v>22</v>
      </c>
      <c r="B195" s="622"/>
      <c r="C195" s="622"/>
      <c r="D195" s="622"/>
      <c r="E195" s="622"/>
      <c r="F195" s="622"/>
      <c r="G195" s="622"/>
      <c r="H195" s="622"/>
      <c r="I195" s="622"/>
      <c r="J195" s="622"/>
      <c r="K195" s="622"/>
      <c r="L195" s="622"/>
      <c r="M195" s="622"/>
      <c r="N195" s="231"/>
      <c r="O195" s="231"/>
      <c r="P195" s="231"/>
      <c r="Q195" s="231"/>
      <c r="R195" s="231"/>
      <c r="S195" s="231"/>
      <c r="T195" s="231"/>
      <c r="U195" s="231"/>
      <c r="V195" s="231"/>
      <c r="W195" s="231"/>
      <c r="X195" s="231"/>
      <c r="Y195" s="231"/>
      <c r="Z195" s="231"/>
      <c r="AA195" s="231"/>
      <c r="AB195" s="231"/>
      <c r="AC195" s="231"/>
      <c r="AD195" s="231"/>
      <c r="AE195" s="231"/>
      <c r="AF195" s="231"/>
      <c r="AG195" s="231"/>
      <c r="AH195" s="231"/>
      <c r="AI195" s="231"/>
      <c r="AJ195" s="231"/>
      <c r="AK195" s="231"/>
      <c r="AL195" s="231"/>
      <c r="AM195" s="231"/>
      <c r="AN195" s="231"/>
      <c r="AO195" s="231"/>
      <c r="AP195" s="231"/>
      <c r="AQ195" s="231"/>
      <c r="AR195" s="231"/>
      <c r="AS195" s="231"/>
      <c r="AT195" s="231"/>
      <c r="AU195" s="231"/>
      <c r="AV195" s="231"/>
      <c r="AW195" s="231"/>
      <c r="AX195" s="231"/>
      <c r="AY195" s="231"/>
      <c r="AZ195" s="231"/>
      <c r="BA195" s="231"/>
      <c r="BB195" s="231"/>
      <c r="BC195" s="231"/>
      <c r="BD195" s="231"/>
      <c r="BE195" s="231"/>
      <c r="BF195" s="231"/>
      <c r="BG195" s="231"/>
      <c r="BH195" s="231"/>
      <c r="BI195" s="231"/>
      <c r="BJ195" s="231"/>
      <c r="BK195" s="231"/>
      <c r="BL195" s="231"/>
      <c r="BM195" s="231"/>
    </row>
    <row r="196" spans="1:65" s="32" customFormat="1">
      <c r="A196" s="616" t="s">
        <v>957</v>
      </c>
      <c r="B196" s="616"/>
      <c r="C196" s="616"/>
      <c r="D196" s="616"/>
      <c r="E196" s="616"/>
      <c r="F196" s="616"/>
      <c r="G196" s="616"/>
      <c r="H196" s="616"/>
      <c r="I196" s="616"/>
      <c r="J196" s="616"/>
      <c r="K196" s="616"/>
      <c r="L196" s="616"/>
      <c r="M196" s="616"/>
      <c r="N196" s="231"/>
      <c r="O196" s="231"/>
      <c r="P196" s="231"/>
      <c r="Q196" s="231"/>
      <c r="R196" s="231"/>
      <c r="S196" s="231"/>
      <c r="T196" s="231"/>
      <c r="U196" s="231"/>
      <c r="V196" s="231"/>
      <c r="W196" s="231"/>
      <c r="X196" s="231"/>
      <c r="Y196" s="231"/>
      <c r="Z196" s="231"/>
      <c r="AA196" s="231"/>
      <c r="AB196" s="231"/>
      <c r="AC196" s="231"/>
      <c r="AD196" s="231"/>
      <c r="AE196" s="231"/>
      <c r="AF196" s="231"/>
      <c r="AG196" s="231"/>
      <c r="AH196" s="231"/>
      <c r="AI196" s="231"/>
      <c r="AJ196" s="231"/>
      <c r="AK196" s="231"/>
      <c r="AL196" s="231"/>
      <c r="AM196" s="231"/>
      <c r="AN196" s="231"/>
      <c r="AO196" s="231"/>
      <c r="AP196" s="231"/>
      <c r="AQ196" s="231"/>
      <c r="AR196" s="231"/>
      <c r="AS196" s="231"/>
      <c r="AT196" s="231"/>
      <c r="AU196" s="231"/>
      <c r="AV196" s="231"/>
      <c r="AW196" s="231"/>
      <c r="AX196" s="231"/>
      <c r="AY196" s="231"/>
      <c r="AZ196" s="231"/>
      <c r="BA196" s="231"/>
      <c r="BB196" s="231"/>
      <c r="BC196" s="231"/>
      <c r="BD196" s="231"/>
      <c r="BE196" s="231"/>
      <c r="BF196" s="231"/>
      <c r="BG196" s="231"/>
      <c r="BH196" s="231"/>
      <c r="BI196" s="7"/>
      <c r="BJ196" s="7"/>
      <c r="BK196" s="7"/>
      <c r="BL196" s="7"/>
      <c r="BM196" s="7"/>
    </row>
    <row r="197" spans="1:65">
      <c r="M197" s="2" t="str">
        <f>$M$5</f>
        <v>For the 12 months ended</v>
      </c>
      <c r="N197" s="231"/>
      <c r="O197" s="231"/>
      <c r="P197" s="231"/>
      <c r="Q197" s="231"/>
      <c r="R197" s="231"/>
      <c r="S197" s="231"/>
      <c r="T197" s="231"/>
      <c r="U197" s="231"/>
      <c r="V197" s="231"/>
      <c r="W197" s="231"/>
      <c r="X197" s="231"/>
      <c r="Y197" s="231"/>
      <c r="Z197" s="231"/>
      <c r="AA197" s="231"/>
      <c r="AB197" s="231"/>
      <c r="AC197" s="231"/>
      <c r="AD197" s="231"/>
      <c r="AE197" s="231"/>
      <c r="AF197" s="231"/>
      <c r="AG197" s="231"/>
      <c r="AH197" s="231"/>
      <c r="AI197" s="231"/>
      <c r="AJ197" s="231"/>
      <c r="AK197" s="231"/>
      <c r="AL197" s="231"/>
      <c r="AM197" s="231"/>
      <c r="AN197" s="231"/>
      <c r="AO197" s="231"/>
      <c r="AP197" s="231"/>
      <c r="AQ197" s="231"/>
      <c r="AR197" s="231"/>
      <c r="AS197" s="231"/>
      <c r="AT197" s="231"/>
      <c r="AU197" s="231"/>
      <c r="AV197" s="231"/>
      <c r="AW197" s="231"/>
      <c r="AX197" s="231"/>
      <c r="AY197" s="231"/>
      <c r="AZ197" s="231"/>
      <c r="BA197" s="231"/>
      <c r="BB197" s="231"/>
      <c r="BC197" s="231"/>
      <c r="BD197" s="231"/>
      <c r="BE197" s="231"/>
      <c r="BF197" s="231"/>
      <c r="BG197" s="231"/>
      <c r="BH197" s="231"/>
      <c r="BI197" s="231"/>
      <c r="BJ197" s="231"/>
      <c r="BK197" s="231"/>
      <c r="BL197" s="231"/>
      <c r="BM197" s="231"/>
    </row>
    <row r="198" spans="1:65">
      <c r="M198" s="586">
        <f>$M$6</f>
        <v>46752</v>
      </c>
      <c r="N198" s="231"/>
      <c r="O198" s="231"/>
      <c r="P198" s="231"/>
      <c r="Q198" s="231"/>
      <c r="R198" s="231"/>
      <c r="S198" s="231"/>
      <c r="T198" s="231"/>
      <c r="U198" s="231"/>
      <c r="V198" s="231"/>
      <c r="W198" s="231"/>
      <c r="X198" s="231"/>
      <c r="Y198" s="231"/>
      <c r="Z198" s="231"/>
      <c r="AA198" s="231"/>
      <c r="AB198" s="231"/>
      <c r="AC198" s="231"/>
      <c r="AD198" s="231"/>
      <c r="AE198" s="231"/>
      <c r="AF198" s="231"/>
      <c r="AG198" s="231"/>
      <c r="AH198" s="231"/>
      <c r="AI198" s="231"/>
      <c r="AJ198" s="231"/>
      <c r="AK198" s="231"/>
      <c r="AL198" s="231"/>
      <c r="AM198" s="231"/>
      <c r="AN198" s="231"/>
      <c r="AO198" s="231"/>
      <c r="AP198" s="231"/>
      <c r="AQ198" s="231"/>
      <c r="AR198" s="231"/>
      <c r="AS198" s="231"/>
      <c r="AT198" s="231"/>
      <c r="AU198" s="231"/>
      <c r="AV198" s="231"/>
      <c r="AW198" s="231"/>
      <c r="AX198" s="231"/>
      <c r="AY198" s="231"/>
      <c r="AZ198" s="231"/>
      <c r="BA198" s="231"/>
      <c r="BB198" s="231"/>
      <c r="BC198" s="231"/>
      <c r="BD198" s="231"/>
      <c r="BE198" s="231"/>
      <c r="BF198" s="231"/>
      <c r="BG198" s="231"/>
      <c r="BH198" s="231"/>
      <c r="BI198" s="231"/>
      <c r="BJ198" s="231"/>
      <c r="BK198" s="231"/>
      <c r="BL198" s="231"/>
      <c r="BM198" s="231"/>
    </row>
    <row r="199" spans="1:65">
      <c r="M199" s="7"/>
      <c r="N199" s="231"/>
      <c r="O199" s="231"/>
      <c r="P199" s="231"/>
      <c r="Q199" s="231"/>
      <c r="R199" s="231"/>
      <c r="S199" s="231"/>
      <c r="T199" s="231"/>
      <c r="U199" s="231"/>
      <c r="V199" s="231"/>
      <c r="W199" s="231"/>
      <c r="X199" s="231"/>
      <c r="Y199" s="231"/>
      <c r="Z199" s="231"/>
      <c r="AA199" s="231"/>
      <c r="AB199" s="231"/>
      <c r="AC199" s="231"/>
      <c r="AD199" s="231"/>
      <c r="AE199" s="231"/>
      <c r="AF199" s="231"/>
      <c r="AG199" s="231"/>
      <c r="AH199" s="231"/>
      <c r="AI199" s="231"/>
      <c r="AJ199" s="231"/>
      <c r="AK199" s="231"/>
      <c r="AL199" s="231"/>
      <c r="AM199" s="231"/>
      <c r="AN199" s="231"/>
      <c r="AO199" s="231"/>
      <c r="AP199" s="231"/>
      <c r="AQ199" s="231"/>
      <c r="AR199" s="231"/>
      <c r="AS199" s="231"/>
      <c r="AT199" s="231"/>
      <c r="AU199" s="231"/>
      <c r="AV199" s="231"/>
      <c r="AW199" s="231"/>
      <c r="AX199" s="231"/>
      <c r="AY199" s="231"/>
      <c r="AZ199" s="231"/>
      <c r="BA199" s="231"/>
      <c r="BB199" s="231"/>
      <c r="BC199" s="231"/>
      <c r="BD199" s="231"/>
      <c r="BE199" s="231"/>
      <c r="BF199" s="231"/>
      <c r="BG199" s="231"/>
      <c r="BH199" s="231"/>
    </row>
    <row r="200" spans="1:65">
      <c r="A200" s="32"/>
      <c r="B200" s="8" t="s">
        <v>231</v>
      </c>
    </row>
    <row r="201" spans="1:65">
      <c r="A201" s="217"/>
      <c r="B201" s="217" t="s">
        <v>232</v>
      </c>
      <c r="C201" s="217"/>
      <c r="D201" s="217"/>
      <c r="E201" s="217"/>
      <c r="F201" s="217"/>
      <c r="G201" s="217"/>
      <c r="H201" s="217"/>
      <c r="I201" s="217"/>
      <c r="J201" s="217"/>
      <c r="K201" s="217"/>
      <c r="L201" s="217"/>
      <c r="M201" s="217"/>
    </row>
    <row r="202" spans="1:65">
      <c r="A202" s="217"/>
      <c r="B202" s="217"/>
      <c r="C202" s="217"/>
      <c r="D202" s="217"/>
      <c r="E202" s="217"/>
      <c r="F202" s="217"/>
      <c r="G202" s="217"/>
      <c r="H202" s="217"/>
      <c r="I202" s="217"/>
      <c r="J202" s="217"/>
      <c r="K202" s="217"/>
      <c r="L202" s="217"/>
      <c r="M202" s="217"/>
    </row>
    <row r="203" spans="1:65" ht="24.75" customHeight="1">
      <c r="A203" s="313" t="s">
        <v>233</v>
      </c>
      <c r="B203" s="217"/>
      <c r="C203" s="217"/>
      <c r="D203" s="217"/>
      <c r="E203" s="217"/>
      <c r="F203" s="217"/>
      <c r="G203" s="217"/>
      <c r="H203" s="217"/>
      <c r="I203" s="217"/>
      <c r="J203" s="217"/>
      <c r="K203" s="217"/>
      <c r="L203" s="217"/>
      <c r="M203" s="217"/>
    </row>
    <row r="204" spans="1:65" ht="24.75" customHeight="1">
      <c r="A204" s="19" t="s">
        <v>234</v>
      </c>
      <c r="B204" s="617" t="s">
        <v>235</v>
      </c>
      <c r="C204" s="617"/>
      <c r="D204" s="617"/>
      <c r="E204" s="617"/>
      <c r="F204" s="617"/>
      <c r="G204" s="617"/>
      <c r="H204" s="617"/>
      <c r="I204" s="617"/>
      <c r="J204" s="617"/>
      <c r="K204" s="617"/>
      <c r="L204" s="617"/>
      <c r="M204" s="617"/>
    </row>
    <row r="205" spans="1:65" ht="24" customHeight="1">
      <c r="A205" s="19" t="s">
        <v>236</v>
      </c>
      <c r="B205" s="617" t="s">
        <v>933</v>
      </c>
      <c r="C205" s="617"/>
      <c r="D205" s="617"/>
      <c r="E205" s="617"/>
      <c r="F205" s="617"/>
      <c r="G205" s="617"/>
      <c r="H205" s="617"/>
      <c r="I205" s="617"/>
      <c r="J205" s="617"/>
      <c r="K205" s="617"/>
      <c r="L205" s="617"/>
      <c r="M205" s="617"/>
    </row>
    <row r="206" spans="1:65" ht="49.7" customHeight="1">
      <c r="A206" s="19" t="s">
        <v>237</v>
      </c>
      <c r="B206" s="618" t="s">
        <v>934</v>
      </c>
      <c r="C206" s="618"/>
      <c r="D206" s="618"/>
      <c r="E206" s="618"/>
      <c r="F206" s="618"/>
      <c r="G206" s="618"/>
      <c r="H206" s="618"/>
      <c r="I206" s="618"/>
      <c r="J206" s="618"/>
      <c r="K206" s="618"/>
      <c r="L206" s="618"/>
      <c r="M206" s="618"/>
    </row>
    <row r="207" spans="1:65" ht="34.35" customHeight="1">
      <c r="A207" s="19" t="s">
        <v>238</v>
      </c>
      <c r="B207" s="617" t="s">
        <v>956</v>
      </c>
      <c r="C207" s="617"/>
      <c r="D207" s="617"/>
      <c r="E207" s="617"/>
      <c r="F207" s="617"/>
      <c r="G207" s="617"/>
      <c r="H207" s="617"/>
      <c r="I207" s="617"/>
      <c r="J207" s="617"/>
      <c r="K207" s="617"/>
      <c r="L207" s="617"/>
      <c r="M207" s="617"/>
    </row>
    <row r="208" spans="1:65" ht="23.65" customHeight="1">
      <c r="A208" s="19" t="s">
        <v>239</v>
      </c>
      <c r="B208" s="617" t="s">
        <v>240</v>
      </c>
      <c r="C208" s="617"/>
      <c r="D208" s="617"/>
      <c r="E208" s="617"/>
      <c r="F208" s="617"/>
      <c r="G208" s="617"/>
      <c r="H208" s="617"/>
      <c r="I208" s="617"/>
      <c r="J208" s="617"/>
      <c r="K208" s="617"/>
      <c r="L208" s="617"/>
      <c r="M208" s="617"/>
    </row>
    <row r="209" spans="1:13" ht="12" customHeight="1">
      <c r="A209" s="19" t="s">
        <v>241</v>
      </c>
      <c r="B209" s="619" t="s">
        <v>242</v>
      </c>
      <c r="C209" s="619"/>
      <c r="D209" s="619"/>
      <c r="E209" s="619"/>
      <c r="F209" s="619"/>
      <c r="G209" s="619"/>
      <c r="H209" s="619"/>
      <c r="I209" s="619"/>
      <c r="J209" s="619"/>
      <c r="K209" s="619"/>
      <c r="L209" s="619"/>
      <c r="M209" s="619"/>
    </row>
    <row r="210" spans="1:13" ht="24" customHeight="1">
      <c r="A210" s="19" t="s">
        <v>243</v>
      </c>
      <c r="B210" s="617" t="s">
        <v>244</v>
      </c>
      <c r="C210" s="617"/>
      <c r="D210" s="617"/>
      <c r="E210" s="617"/>
      <c r="F210" s="617"/>
      <c r="G210" s="617"/>
      <c r="H210" s="617"/>
      <c r="I210" s="617"/>
      <c r="J210" s="617"/>
      <c r="K210" s="617"/>
      <c r="L210" s="617"/>
      <c r="M210" s="617"/>
    </row>
    <row r="211" spans="1:13" ht="26.25" customHeight="1">
      <c r="A211" s="19" t="s">
        <v>245</v>
      </c>
      <c r="B211" s="617" t="s">
        <v>246</v>
      </c>
      <c r="C211" s="617"/>
      <c r="D211" s="617"/>
      <c r="E211" s="617"/>
      <c r="F211" s="617"/>
      <c r="G211" s="617"/>
      <c r="H211" s="617"/>
      <c r="I211" s="617"/>
      <c r="J211" s="617"/>
      <c r="K211" s="617"/>
      <c r="L211" s="617"/>
      <c r="M211" s="617"/>
    </row>
    <row r="212" spans="1:13" ht="27" customHeight="1">
      <c r="A212" s="19" t="s">
        <v>247</v>
      </c>
      <c r="B212" s="617" t="s">
        <v>248</v>
      </c>
      <c r="C212" s="617"/>
      <c r="D212" s="617"/>
      <c r="E212" s="617"/>
      <c r="F212" s="617"/>
      <c r="G212" s="617"/>
      <c r="H212" s="617"/>
      <c r="I212" s="617"/>
      <c r="J212" s="617"/>
      <c r="K212" s="617"/>
      <c r="L212" s="617"/>
      <c r="M212" s="617"/>
    </row>
    <row r="213" spans="1:13" ht="13.15" customHeight="1">
      <c r="A213" s="19" t="s">
        <v>249</v>
      </c>
      <c r="B213" s="620" t="s">
        <v>250</v>
      </c>
      <c r="C213" s="620"/>
      <c r="D213" s="620"/>
      <c r="E213" s="620"/>
      <c r="F213" s="620"/>
      <c r="G213" s="620"/>
      <c r="H213" s="620"/>
      <c r="I213" s="620"/>
      <c r="J213" s="620"/>
      <c r="K213" s="620"/>
      <c r="L213" s="620"/>
      <c r="M213" s="620"/>
    </row>
    <row r="214" spans="1:13" ht="35.1" customHeight="1">
      <c r="A214" s="332" t="s">
        <v>251</v>
      </c>
      <c r="B214" s="621" t="s">
        <v>252</v>
      </c>
      <c r="C214" s="621"/>
      <c r="D214" s="621"/>
      <c r="E214" s="621"/>
      <c r="F214" s="621"/>
      <c r="G214" s="621"/>
      <c r="H214" s="621"/>
      <c r="I214" s="621"/>
      <c r="J214" s="621"/>
      <c r="K214" s="621"/>
      <c r="L214" s="621"/>
      <c r="M214" s="621"/>
    </row>
    <row r="215" spans="1:13" ht="37.5" customHeight="1">
      <c r="A215" s="220" t="s">
        <v>253</v>
      </c>
      <c r="B215" s="618" t="s">
        <v>935</v>
      </c>
      <c r="C215" s="618"/>
      <c r="D215" s="618"/>
      <c r="E215" s="618"/>
      <c r="F215" s="618"/>
      <c r="G215" s="618"/>
      <c r="H215" s="618"/>
      <c r="I215" s="618"/>
      <c r="J215" s="618"/>
      <c r="K215" s="618"/>
      <c r="L215" s="618"/>
      <c r="M215" s="618"/>
    </row>
    <row r="216" spans="1:13">
      <c r="A216" s="217"/>
      <c r="B216" s="28" t="s">
        <v>254</v>
      </c>
      <c r="C216" s="28"/>
      <c r="D216" s="22" t="s">
        <v>255</v>
      </c>
      <c r="E216" s="22"/>
      <c r="F216" s="333">
        <v>0.21</v>
      </c>
      <c r="G216" s="334"/>
      <c r="H216" s="7" t="s">
        <v>256</v>
      </c>
      <c r="I216" s="7"/>
      <c r="J216" s="7"/>
      <c r="K216" s="7"/>
      <c r="L216" s="7"/>
      <c r="M216" s="7"/>
    </row>
    <row r="217" spans="1:13">
      <c r="A217" s="217"/>
      <c r="B217" s="28"/>
      <c r="C217" s="30"/>
      <c r="D217" s="22" t="s">
        <v>257</v>
      </c>
      <c r="E217" s="22"/>
      <c r="F217" s="333">
        <v>8.8400000000000006E-2</v>
      </c>
      <c r="G217" s="334"/>
      <c r="H217" s="13" t="s">
        <v>258</v>
      </c>
      <c r="I217" s="22"/>
      <c r="J217" s="22"/>
      <c r="K217" s="22"/>
      <c r="L217" s="22"/>
      <c r="M217" s="22"/>
    </row>
    <row r="218" spans="1:13" ht="14.65" customHeight="1">
      <c r="A218" s="217"/>
      <c r="B218" s="28"/>
      <c r="C218" s="28"/>
      <c r="D218" s="22" t="s">
        <v>259</v>
      </c>
      <c r="E218" s="22"/>
      <c r="F218" s="333">
        <v>0</v>
      </c>
      <c r="G218" s="334"/>
      <c r="H218" s="13" t="s">
        <v>260</v>
      </c>
      <c r="I218" s="22"/>
      <c r="J218" s="22"/>
      <c r="K218" s="22"/>
      <c r="L218" s="22"/>
      <c r="M218" s="22"/>
    </row>
    <row r="219" spans="1:13" ht="48.75" customHeight="1">
      <c r="A219" s="19" t="s">
        <v>261</v>
      </c>
      <c r="B219" s="621" t="s">
        <v>936</v>
      </c>
      <c r="C219" s="621"/>
      <c r="D219" s="621"/>
      <c r="E219" s="621"/>
      <c r="F219" s="621"/>
      <c r="G219" s="621"/>
      <c r="H219" s="621"/>
      <c r="I219" s="621"/>
      <c r="J219" s="621"/>
      <c r="K219" s="621"/>
      <c r="L219" s="621"/>
      <c r="M219" s="621"/>
    </row>
    <row r="220" spans="1:13" ht="12.6" customHeight="1">
      <c r="A220" s="19" t="s">
        <v>262</v>
      </c>
      <c r="B220" s="620" t="s">
        <v>263</v>
      </c>
      <c r="C220" s="620"/>
      <c r="D220" s="620"/>
      <c r="E220" s="620"/>
      <c r="F220" s="620"/>
      <c r="G220" s="620"/>
      <c r="H220" s="620"/>
      <c r="I220" s="620"/>
      <c r="J220" s="620"/>
      <c r="K220" s="620"/>
      <c r="L220" s="620"/>
      <c r="M220" s="620"/>
    </row>
    <row r="221" spans="1:13" ht="46.9" customHeight="1">
      <c r="A221" s="19" t="s">
        <v>264</v>
      </c>
      <c r="B221" s="615" t="s">
        <v>937</v>
      </c>
      <c r="C221" s="615"/>
      <c r="D221" s="615"/>
      <c r="E221" s="615"/>
      <c r="F221" s="615"/>
      <c r="G221" s="615"/>
      <c r="H221" s="615"/>
      <c r="I221" s="615"/>
      <c r="J221" s="615"/>
      <c r="K221" s="615"/>
      <c r="L221" s="615"/>
      <c r="M221" s="615"/>
    </row>
    <row r="222" spans="1:13">
      <c r="A222" s="19" t="s">
        <v>265</v>
      </c>
      <c r="B222" s="621" t="s">
        <v>266</v>
      </c>
      <c r="C222" s="621"/>
      <c r="D222" s="621"/>
      <c r="E222" s="621"/>
      <c r="F222" s="621"/>
      <c r="G222" s="621"/>
      <c r="H222" s="621"/>
      <c r="I222" s="621"/>
      <c r="J222" s="621"/>
      <c r="K222" s="621"/>
      <c r="L222" s="621"/>
      <c r="M222" s="621"/>
    </row>
    <row r="223" spans="1:13" ht="23.65" customHeight="1">
      <c r="A223" s="19" t="s">
        <v>267</v>
      </c>
      <c r="B223" s="617" t="s">
        <v>268</v>
      </c>
      <c r="C223" s="617"/>
      <c r="D223" s="617"/>
      <c r="E223" s="617"/>
      <c r="F223" s="617"/>
      <c r="G223" s="617"/>
      <c r="H223" s="617"/>
      <c r="I223" s="617"/>
      <c r="J223" s="617"/>
      <c r="K223" s="617"/>
      <c r="L223" s="617"/>
      <c r="M223" s="617"/>
    </row>
    <row r="224" spans="1:13" ht="11.65" customHeight="1">
      <c r="A224" s="19" t="s">
        <v>226</v>
      </c>
      <c r="B224" s="615" t="s">
        <v>269</v>
      </c>
      <c r="C224" s="615"/>
      <c r="D224" s="615"/>
      <c r="E224" s="615"/>
      <c r="F224" s="615"/>
      <c r="G224" s="615"/>
      <c r="H224" s="615"/>
      <c r="I224" s="615"/>
      <c r="J224" s="615"/>
      <c r="K224" s="615"/>
      <c r="L224" s="615"/>
      <c r="M224" s="615"/>
    </row>
    <row r="225" spans="1:13">
      <c r="A225" s="19" t="s">
        <v>270</v>
      </c>
      <c r="B225" s="619" t="s">
        <v>271</v>
      </c>
      <c r="C225" s="619"/>
      <c r="D225" s="619"/>
      <c r="E225" s="619"/>
      <c r="F225" s="619"/>
      <c r="G225" s="619"/>
      <c r="H225" s="619"/>
      <c r="I225" s="619"/>
      <c r="J225" s="619"/>
      <c r="K225" s="619"/>
      <c r="L225" s="619"/>
      <c r="M225" s="619"/>
    </row>
    <row r="226" spans="1:13">
      <c r="A226" s="19" t="s">
        <v>272</v>
      </c>
      <c r="B226" s="619" t="s">
        <v>273</v>
      </c>
      <c r="C226" s="619"/>
      <c r="D226" s="619"/>
      <c r="E226" s="619"/>
      <c r="F226" s="619"/>
      <c r="G226" s="619"/>
      <c r="H226" s="619"/>
      <c r="I226" s="619"/>
      <c r="J226" s="619"/>
      <c r="K226" s="619"/>
      <c r="L226" s="619"/>
      <c r="M226" s="619"/>
    </row>
    <row r="227" spans="1:13" ht="25.15" customHeight="1">
      <c r="A227" s="19" t="s">
        <v>274</v>
      </c>
      <c r="B227" s="617" t="s">
        <v>275</v>
      </c>
      <c r="C227" s="617"/>
      <c r="D227" s="617"/>
      <c r="E227" s="617"/>
      <c r="F227" s="617"/>
      <c r="G227" s="617"/>
      <c r="H227" s="617"/>
      <c r="I227" s="617"/>
      <c r="J227" s="617"/>
      <c r="K227" s="617"/>
      <c r="L227" s="617"/>
      <c r="M227" s="617"/>
    </row>
    <row r="228" spans="1:13" ht="37.15" customHeight="1">
      <c r="A228" s="28" t="s">
        <v>276</v>
      </c>
      <c r="B228" s="617" t="s">
        <v>938</v>
      </c>
      <c r="C228" s="617"/>
      <c r="D228" s="617"/>
      <c r="E228" s="617"/>
      <c r="F228" s="617"/>
      <c r="G228" s="617"/>
      <c r="H228" s="617"/>
      <c r="I228" s="617"/>
      <c r="J228" s="617"/>
      <c r="K228" s="617"/>
      <c r="L228" s="617"/>
      <c r="M228" s="617"/>
    </row>
    <row r="229" spans="1:13" ht="82.15" customHeight="1">
      <c r="A229" s="28" t="s">
        <v>277</v>
      </c>
      <c r="B229" s="617" t="s">
        <v>278</v>
      </c>
      <c r="C229" s="617"/>
      <c r="D229" s="617"/>
      <c r="E229" s="617"/>
      <c r="F229" s="617"/>
      <c r="G229" s="617"/>
      <c r="H229" s="617"/>
      <c r="I229" s="617"/>
      <c r="J229" s="617"/>
      <c r="K229" s="617"/>
      <c r="L229" s="617"/>
      <c r="M229" s="617"/>
    </row>
    <row r="230" spans="1:13">
      <c r="A230" s="220" t="s">
        <v>279</v>
      </c>
      <c r="B230" s="618" t="s">
        <v>922</v>
      </c>
      <c r="C230" s="618"/>
      <c r="D230" s="618"/>
      <c r="E230" s="618"/>
      <c r="F230" s="618"/>
      <c r="G230" s="618"/>
      <c r="H230" s="618"/>
      <c r="I230" s="618"/>
      <c r="J230" s="618"/>
      <c r="K230" s="618"/>
      <c r="L230" s="618"/>
      <c r="M230" s="618"/>
    </row>
    <row r="231" spans="1:13" ht="13.9" customHeight="1">
      <c r="A231" s="224" t="s">
        <v>689</v>
      </c>
      <c r="B231" s="615" t="s">
        <v>690</v>
      </c>
      <c r="C231" s="615"/>
      <c r="D231" s="615"/>
      <c r="E231" s="615"/>
      <c r="F231" s="615"/>
      <c r="G231" s="615"/>
      <c r="H231" s="615"/>
      <c r="I231" s="615"/>
      <c r="J231" s="615"/>
      <c r="K231" s="615"/>
      <c r="L231" s="615"/>
      <c r="M231" s="615"/>
    </row>
    <row r="232" spans="1:13" ht="14.65" customHeight="1">
      <c r="A232" s="224" t="s">
        <v>692</v>
      </c>
      <c r="B232" s="615" t="s">
        <v>691</v>
      </c>
      <c r="C232" s="615"/>
      <c r="D232" s="615"/>
      <c r="E232" s="615"/>
      <c r="F232" s="615"/>
      <c r="G232" s="615"/>
      <c r="H232" s="615"/>
      <c r="I232" s="615"/>
      <c r="J232" s="615"/>
      <c r="K232" s="615"/>
      <c r="L232" s="615"/>
      <c r="M232" s="615"/>
    </row>
    <row r="233" spans="1:13" ht="119.25" customHeight="1">
      <c r="A233" s="28"/>
      <c r="B233" s="216"/>
      <c r="C233" s="216"/>
      <c r="D233" s="216"/>
      <c r="E233" s="216"/>
      <c r="F233" s="216"/>
      <c r="G233" s="216"/>
      <c r="H233" s="216"/>
      <c r="I233" s="216"/>
      <c r="J233" s="216"/>
      <c r="K233" s="216"/>
      <c r="L233" s="216"/>
      <c r="M233" s="216"/>
    </row>
    <row r="234" spans="1:13">
      <c r="A234" s="28"/>
      <c r="B234" s="617"/>
      <c r="C234" s="617"/>
      <c r="D234" s="617"/>
      <c r="E234" s="617"/>
      <c r="F234" s="617"/>
      <c r="G234" s="617"/>
      <c r="H234" s="617"/>
      <c r="I234" s="617"/>
      <c r="J234" s="617"/>
      <c r="K234" s="617"/>
      <c r="L234" s="617"/>
      <c r="M234" s="617"/>
    </row>
  </sheetData>
  <mergeCells count="47">
    <mergeCell ref="B234:M234"/>
    <mergeCell ref="A195:M195"/>
    <mergeCell ref="A196:M196"/>
    <mergeCell ref="B210:M210"/>
    <mergeCell ref="B209:M209"/>
    <mergeCell ref="B211:M211"/>
    <mergeCell ref="B212:M212"/>
    <mergeCell ref="B227:M227"/>
    <mergeCell ref="B221:M221"/>
    <mergeCell ref="B208:M208"/>
    <mergeCell ref="B222:M222"/>
    <mergeCell ref="B224:M224"/>
    <mergeCell ref="B215:M215"/>
    <mergeCell ref="B219:M219"/>
    <mergeCell ref="B230:M230"/>
    <mergeCell ref="B231:M231"/>
    <mergeCell ref="A2:M2"/>
    <mergeCell ref="A3:M3"/>
    <mergeCell ref="A4:M4"/>
    <mergeCell ref="H13:I13"/>
    <mergeCell ref="A28:M28"/>
    <mergeCell ref="A29:M29"/>
    <mergeCell ref="A30:M30"/>
    <mergeCell ref="A154:M154"/>
    <mergeCell ref="B159:K159"/>
    <mergeCell ref="H35:I35"/>
    <mergeCell ref="A82:M82"/>
    <mergeCell ref="A83:M83"/>
    <mergeCell ref="A84:M84"/>
    <mergeCell ref="H89:I89"/>
    <mergeCell ref="A152:M152"/>
    <mergeCell ref="A153:M153"/>
    <mergeCell ref="B232:M232"/>
    <mergeCell ref="A194:M194"/>
    <mergeCell ref="B229:M229"/>
    <mergeCell ref="D108:D109"/>
    <mergeCell ref="B206:M206"/>
    <mergeCell ref="B207:M207"/>
    <mergeCell ref="B205:M205"/>
    <mergeCell ref="B204:M204"/>
    <mergeCell ref="B225:M225"/>
    <mergeCell ref="B226:M226"/>
    <mergeCell ref="B223:M223"/>
    <mergeCell ref="B220:M220"/>
    <mergeCell ref="B213:M213"/>
    <mergeCell ref="B214:M214"/>
    <mergeCell ref="B228:M228"/>
  </mergeCells>
  <phoneticPr fontId="0" type="noConversion"/>
  <printOptions horizontalCentered="1"/>
  <pageMargins left="0.25" right="0.25" top="0.75" bottom="0.75" header="0.3" footer="0.3"/>
  <pageSetup scale="60" fitToHeight="0" orientation="portrait" r:id="rId1"/>
  <rowBreaks count="5" manualBreakCount="5">
    <brk id="26" max="16383" man="1"/>
    <brk id="80" max="12" man="1"/>
    <brk id="150" max="12" man="1"/>
    <brk id="192" max="12" man="1"/>
    <brk id="233" max="16383" man="1"/>
  </rowBreaks>
  <colBreaks count="2" manualBreakCount="2">
    <brk id="1" max="231" man="1"/>
    <brk id="10" max="25" man="1"/>
  </colBreaks>
  <ignoredErrors>
    <ignoredError sqref="B8 D8:K8 B34 D34 F34 I34 K34 B88:K88 B158:K15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K26"/>
  <sheetViews>
    <sheetView view="pageBreakPreview" zoomScaleNormal="100" zoomScaleSheetLayoutView="100" workbookViewId="0">
      <selection activeCell="B32" sqref="B32"/>
    </sheetView>
  </sheetViews>
  <sheetFormatPr defaultColWidth="9.33203125" defaultRowHeight="12"/>
  <cols>
    <col min="1" max="1" width="6.83203125" style="8" customWidth="1"/>
    <col min="2" max="2" width="28.1640625" style="8" customWidth="1"/>
    <col min="3" max="3" width="11" style="8" customWidth="1"/>
    <col min="4" max="4" width="13.83203125" style="8" customWidth="1"/>
    <col min="5" max="5" width="15.83203125" style="8" customWidth="1"/>
    <col min="6" max="7" width="16.83203125" style="8" customWidth="1"/>
    <col min="8" max="9" width="15.83203125" style="8" customWidth="1"/>
    <col min="10" max="16384" width="9.33203125" style="8"/>
  </cols>
  <sheetData>
    <row r="1" spans="1:11">
      <c r="A1" s="31"/>
      <c r="B1" s="31"/>
      <c r="H1" s="1"/>
      <c r="I1" s="254" t="s">
        <v>280</v>
      </c>
      <c r="J1" s="1"/>
      <c r="K1" s="9"/>
    </row>
    <row r="2" spans="1:11">
      <c r="A2" s="31"/>
      <c r="B2" s="31"/>
      <c r="H2" s="425"/>
      <c r="I2" s="351" t="s">
        <v>959</v>
      </c>
      <c r="J2" s="1"/>
      <c r="K2" s="9"/>
    </row>
    <row r="3" spans="1:11">
      <c r="A3" s="622" t="s">
        <v>281</v>
      </c>
      <c r="B3" s="622"/>
      <c r="C3" s="622"/>
      <c r="D3" s="622"/>
      <c r="E3" s="622"/>
      <c r="F3" s="622"/>
      <c r="G3" s="622"/>
      <c r="H3" s="622"/>
      <c r="I3" s="622"/>
      <c r="J3" s="9"/>
      <c r="K3" s="9"/>
    </row>
    <row r="4" spans="1:11">
      <c r="A4" s="622" t="s">
        <v>282</v>
      </c>
      <c r="B4" s="622"/>
      <c r="C4" s="622"/>
      <c r="D4" s="622"/>
      <c r="E4" s="622"/>
      <c r="F4" s="622"/>
      <c r="G4" s="622"/>
      <c r="H4" s="622"/>
      <c r="I4" s="622"/>
      <c r="J4" s="9"/>
      <c r="K4" s="9"/>
    </row>
    <row r="5" spans="1:11" s="32" customFormat="1">
      <c r="A5" s="616" t="s">
        <v>957</v>
      </c>
      <c r="B5" s="616"/>
      <c r="C5" s="616"/>
      <c r="D5" s="616"/>
      <c r="E5" s="616"/>
      <c r="F5" s="616"/>
      <c r="G5" s="616"/>
      <c r="H5" s="616"/>
      <c r="I5" s="616"/>
    </row>
    <row r="6" spans="1:11">
      <c r="A6" s="31"/>
      <c r="B6" s="31"/>
    </row>
    <row r="7" spans="1:11" ht="63.75" customHeight="1">
      <c r="A7" s="31"/>
      <c r="B7" s="630" t="s">
        <v>939</v>
      </c>
      <c r="C7" s="630"/>
      <c r="D7" s="630"/>
      <c r="E7" s="630"/>
      <c r="F7" s="630"/>
      <c r="G7" s="630"/>
      <c r="H7" s="630"/>
      <c r="I7" s="630"/>
    </row>
    <row r="8" spans="1:11" ht="13.5" customHeight="1">
      <c r="A8" s="31"/>
      <c r="B8" s="631" t="s">
        <v>283</v>
      </c>
      <c r="C8" s="631"/>
      <c r="D8" s="631"/>
      <c r="E8" s="631"/>
      <c r="F8" s="631"/>
      <c r="G8" s="631"/>
      <c r="H8" s="631"/>
      <c r="I8" s="631"/>
    </row>
    <row r="9" spans="1:11">
      <c r="A9" s="31"/>
      <c r="B9" s="218"/>
      <c r="C9" s="218"/>
      <c r="D9" s="218"/>
      <c r="E9" s="218"/>
      <c r="F9" s="218"/>
      <c r="G9" s="218"/>
      <c r="H9" s="218"/>
    </row>
    <row r="10" spans="1:11">
      <c r="A10" s="233"/>
      <c r="B10" s="335"/>
      <c r="C10" s="335"/>
      <c r="D10" s="628" t="s">
        <v>924</v>
      </c>
      <c r="E10" s="628" t="s">
        <v>284</v>
      </c>
      <c r="F10" s="629" t="s">
        <v>285</v>
      </c>
      <c r="G10" s="629"/>
      <c r="H10" s="629"/>
      <c r="I10" s="233"/>
    </row>
    <row r="11" spans="1:11" ht="25.35" customHeight="1">
      <c r="A11" s="33" t="s">
        <v>29</v>
      </c>
      <c r="B11" s="335"/>
      <c r="C11" s="335"/>
      <c r="D11" s="628"/>
      <c r="E11" s="628"/>
      <c r="F11" s="629"/>
      <c r="G11" s="629"/>
      <c r="H11" s="629"/>
      <c r="I11" s="336"/>
    </row>
    <row r="12" spans="1:11">
      <c r="A12" s="9">
        <v>1</v>
      </c>
      <c r="B12" s="337" t="s">
        <v>286</v>
      </c>
      <c r="C12" s="335"/>
      <c r="D12" s="628"/>
      <c r="E12" s="628"/>
      <c r="F12" s="629"/>
      <c r="G12" s="629"/>
      <c r="H12" s="629"/>
    </row>
    <row r="13" spans="1:11">
      <c r="A13" s="9">
        <v>2</v>
      </c>
      <c r="B13" s="338"/>
      <c r="C13" s="233"/>
      <c r="D13" s="632" t="s">
        <v>237</v>
      </c>
      <c r="E13" s="632" t="s">
        <v>238</v>
      </c>
      <c r="F13" s="632" t="s">
        <v>239</v>
      </c>
      <c r="G13" s="632" t="s">
        <v>241</v>
      </c>
      <c r="H13" s="632" t="s">
        <v>243</v>
      </c>
    </row>
    <row r="14" spans="1:11">
      <c r="A14" s="9"/>
      <c r="B14" s="339" t="s">
        <v>234</v>
      </c>
      <c r="C14" s="340" t="s">
        <v>236</v>
      </c>
      <c r="D14" s="632"/>
      <c r="E14" s="632"/>
      <c r="F14" s="632"/>
      <c r="G14" s="632"/>
      <c r="H14" s="632"/>
    </row>
    <row r="15" spans="1:11" s="343" customFormat="1" ht="37.5">
      <c r="A15" s="341"/>
      <c r="B15" s="342"/>
      <c r="C15" s="342" t="s">
        <v>287</v>
      </c>
      <c r="D15" s="342" t="s">
        <v>288</v>
      </c>
      <c r="E15" s="342" t="s">
        <v>940</v>
      </c>
      <c r="F15" s="342" t="s">
        <v>941</v>
      </c>
      <c r="G15" s="342" t="s">
        <v>289</v>
      </c>
      <c r="H15" s="342" t="s">
        <v>942</v>
      </c>
    </row>
    <row r="16" spans="1:11" ht="14.65" customHeight="1">
      <c r="A16" s="9">
        <v>3</v>
      </c>
      <c r="B16" s="432" t="s">
        <v>290</v>
      </c>
      <c r="C16" s="433"/>
      <c r="D16" s="434">
        <v>0</v>
      </c>
      <c r="E16" s="435">
        <v>0</v>
      </c>
      <c r="F16" s="436">
        <f>E16-D16</f>
        <v>0</v>
      </c>
      <c r="G16" s="437">
        <f>'Att 4 - Interest on True-up'!H57</f>
        <v>0</v>
      </c>
      <c r="H16" s="437">
        <f>F16+G16</f>
        <v>0</v>
      </c>
    </row>
    <row r="17" spans="1:9">
      <c r="A17" s="9"/>
      <c r="B17" s="233"/>
      <c r="C17" s="233"/>
      <c r="D17" s="233"/>
      <c r="E17" s="233"/>
      <c r="F17" s="233"/>
      <c r="G17" s="233"/>
      <c r="H17" s="233"/>
    </row>
    <row r="18" spans="1:9">
      <c r="A18" s="9"/>
      <c r="B18" s="233"/>
      <c r="C18" s="233"/>
      <c r="D18" s="233"/>
      <c r="E18" s="233"/>
      <c r="F18" s="233"/>
      <c r="G18" s="233"/>
      <c r="H18" s="233"/>
      <c r="I18" s="233"/>
    </row>
    <row r="19" spans="1:9">
      <c r="A19" s="33" t="s">
        <v>233</v>
      </c>
      <c r="B19" s="233"/>
      <c r="C19" s="233"/>
      <c r="D19" s="233"/>
      <c r="E19" s="233"/>
      <c r="F19" s="233"/>
      <c r="G19" s="233"/>
      <c r="H19" s="233"/>
      <c r="I19" s="233"/>
    </row>
    <row r="20" spans="1:9">
      <c r="A20" s="9" t="s">
        <v>291</v>
      </c>
      <c r="B20" s="633" t="s">
        <v>922</v>
      </c>
      <c r="C20" s="634"/>
      <c r="D20" s="634"/>
      <c r="E20" s="634"/>
      <c r="F20" s="634"/>
      <c r="G20" s="634"/>
      <c r="H20" s="634"/>
      <c r="I20" s="634"/>
    </row>
    <row r="21" spans="1:9">
      <c r="A21" s="9" t="s">
        <v>292</v>
      </c>
      <c r="B21" s="633" t="s">
        <v>943</v>
      </c>
      <c r="C21" s="633"/>
      <c r="D21" s="633"/>
      <c r="E21" s="633"/>
      <c r="F21" s="633"/>
      <c r="G21" s="633"/>
      <c r="H21" s="633"/>
      <c r="I21" s="633"/>
    </row>
    <row r="22" spans="1:9" ht="11.65" customHeight="1">
      <c r="A22" s="233" t="s">
        <v>293</v>
      </c>
      <c r="B22" s="633" t="s">
        <v>944</v>
      </c>
      <c r="C22" s="633"/>
      <c r="D22" s="633"/>
      <c r="E22" s="633"/>
      <c r="F22" s="633"/>
      <c r="G22" s="633"/>
      <c r="H22" s="633"/>
      <c r="I22" s="633"/>
    </row>
    <row r="23" spans="1:9" ht="24" customHeight="1">
      <c r="A23" s="233" t="s">
        <v>294</v>
      </c>
      <c r="B23" s="631" t="s">
        <v>295</v>
      </c>
      <c r="C23" s="631"/>
      <c r="D23" s="631"/>
      <c r="E23" s="631"/>
      <c r="F23" s="631"/>
      <c r="G23" s="631"/>
      <c r="H23" s="631"/>
      <c r="I23" s="631"/>
    </row>
    <row r="24" spans="1:9">
      <c r="A24" s="233"/>
      <c r="B24" s="233"/>
      <c r="C24" s="233"/>
      <c r="D24" s="233"/>
      <c r="E24" s="233"/>
      <c r="F24" s="233"/>
      <c r="G24" s="233"/>
      <c r="H24" s="233"/>
      <c r="I24" s="233"/>
    </row>
    <row r="25" spans="1:9">
      <c r="A25" s="233"/>
      <c r="B25" s="233"/>
      <c r="C25" s="233"/>
      <c r="D25" s="233"/>
      <c r="E25" s="233"/>
      <c r="F25" s="233"/>
      <c r="G25" s="233"/>
      <c r="H25" s="233"/>
      <c r="I25" s="233"/>
    </row>
    <row r="26" spans="1:9">
      <c r="A26" s="233"/>
      <c r="B26" s="233"/>
      <c r="C26" s="233"/>
      <c r="D26" s="233"/>
      <c r="E26" s="233"/>
      <c r="F26" s="233"/>
      <c r="G26" s="233"/>
      <c r="H26" s="233"/>
      <c r="I26" s="233"/>
    </row>
  </sheetData>
  <mergeCells count="17">
    <mergeCell ref="D13:D14"/>
    <mergeCell ref="B20:I20"/>
    <mergeCell ref="B21:I21"/>
    <mergeCell ref="B22:I22"/>
    <mergeCell ref="B23:I23"/>
    <mergeCell ref="G13:G14"/>
    <mergeCell ref="H13:H14"/>
    <mergeCell ref="E13:E14"/>
    <mergeCell ref="F13:F14"/>
    <mergeCell ref="D10:D12"/>
    <mergeCell ref="E10:E12"/>
    <mergeCell ref="F10:H12"/>
    <mergeCell ref="A3:I3"/>
    <mergeCell ref="A5:I5"/>
    <mergeCell ref="B7:I7"/>
    <mergeCell ref="B8:I8"/>
    <mergeCell ref="A4:I4"/>
  </mergeCells>
  <phoneticPr fontId="0" type="noConversion"/>
  <pageMargins left="0.5" right="0.5" top="0.75" bottom="0.75" header="0.3" footer="0.3"/>
  <pageSetup orientation="landscape" r:id="rId1"/>
  <rowBreaks count="1" manualBreakCount="1">
    <brk id="23" max="11"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CY106"/>
  <sheetViews>
    <sheetView zoomScaleNormal="100" zoomScaleSheetLayoutView="100" workbookViewId="0">
      <selection activeCell="B32" sqref="B32"/>
    </sheetView>
  </sheetViews>
  <sheetFormatPr defaultColWidth="9.33203125" defaultRowHeight="12"/>
  <cols>
    <col min="1" max="1" width="5.83203125" style="8" customWidth="1"/>
    <col min="2" max="2" width="15.33203125" style="8" customWidth="1"/>
    <col min="3" max="3" width="10.83203125" style="8" customWidth="1"/>
    <col min="4" max="4" width="15.1640625" style="8" bestFit="1" customWidth="1"/>
    <col min="5" max="5" width="15" style="8" customWidth="1"/>
    <col min="6" max="6" width="15.83203125" style="8" customWidth="1"/>
    <col min="7" max="8" width="18" style="8" customWidth="1"/>
    <col min="9" max="9" width="17.83203125" style="8" customWidth="1"/>
    <col min="10" max="10" width="16.83203125" style="8" customWidth="1"/>
    <col min="11" max="11" width="17" style="8" customWidth="1"/>
    <col min="12" max="16384" width="9.33203125" style="8"/>
  </cols>
  <sheetData>
    <row r="1" spans="1:103">
      <c r="A1" s="31"/>
      <c r="B1" s="31"/>
      <c r="C1" s="31"/>
      <c r="K1" s="254" t="s">
        <v>296</v>
      </c>
      <c r="L1" s="1"/>
    </row>
    <row r="2" spans="1:103">
      <c r="A2" s="31"/>
      <c r="B2" s="31"/>
      <c r="C2" s="31"/>
      <c r="J2" s="406"/>
      <c r="K2" s="351" t="str">
        <f>'Att 1 - True-up'!I2</f>
        <v>For the months ended 12/31/27</v>
      </c>
      <c r="L2" s="1"/>
    </row>
    <row r="3" spans="1:103">
      <c r="A3" s="622" t="s">
        <v>297</v>
      </c>
      <c r="B3" s="622"/>
      <c r="C3" s="622"/>
      <c r="D3" s="622"/>
      <c r="E3" s="622"/>
      <c r="F3" s="622"/>
      <c r="G3" s="622"/>
      <c r="H3" s="622"/>
      <c r="I3" s="622"/>
      <c r="J3" s="622"/>
      <c r="K3" s="622"/>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row>
    <row r="4" spans="1:103">
      <c r="A4" s="622" t="s">
        <v>8</v>
      </c>
      <c r="B4" s="622"/>
      <c r="C4" s="622"/>
      <c r="D4" s="622"/>
      <c r="E4" s="622"/>
      <c r="F4" s="622"/>
      <c r="G4" s="622"/>
      <c r="H4" s="622"/>
      <c r="I4" s="622"/>
      <c r="J4" s="622"/>
      <c r="K4" s="622"/>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row>
    <row r="5" spans="1:103" s="32" customFormat="1">
      <c r="A5" s="616" t="s">
        <v>957</v>
      </c>
      <c r="B5" s="616"/>
      <c r="C5" s="616"/>
      <c r="D5" s="616"/>
      <c r="E5" s="616"/>
      <c r="F5" s="616"/>
      <c r="G5" s="616"/>
      <c r="H5" s="616"/>
      <c r="I5" s="616"/>
      <c r="J5" s="616"/>
      <c r="K5" s="616"/>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row>
    <row r="6" spans="1:103">
      <c r="A6" s="19"/>
      <c r="B6" s="19"/>
      <c r="C6" s="19"/>
      <c r="D6" s="19"/>
      <c r="E6" s="19"/>
      <c r="F6" s="19"/>
      <c r="G6" s="19"/>
      <c r="H6" s="19"/>
      <c r="I6" s="19"/>
      <c r="J6" s="19"/>
      <c r="K6" s="19"/>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row>
    <row r="7" spans="1:103">
      <c r="A7" s="46"/>
      <c r="B7" s="46"/>
      <c r="C7" s="46"/>
      <c r="D7" s="635" t="s">
        <v>298</v>
      </c>
      <c r="E7" s="635"/>
      <c r="F7" s="46" t="s">
        <v>98</v>
      </c>
      <c r="G7" s="46" t="s">
        <v>299</v>
      </c>
      <c r="H7" s="635" t="s">
        <v>300</v>
      </c>
      <c r="I7" s="635"/>
      <c r="J7" s="635" t="s">
        <v>301</v>
      </c>
      <c r="K7" s="635"/>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row>
    <row r="8" spans="1:103" ht="24">
      <c r="A8" s="347" t="s">
        <v>302</v>
      </c>
      <c r="B8" s="348" t="s">
        <v>303</v>
      </c>
      <c r="C8" s="348"/>
      <c r="D8" s="348" t="s">
        <v>54</v>
      </c>
      <c r="E8" s="348" t="s">
        <v>64</v>
      </c>
      <c r="F8" s="348" t="s">
        <v>304</v>
      </c>
      <c r="G8" s="348" t="s">
        <v>305</v>
      </c>
      <c r="H8" s="348" t="s">
        <v>112</v>
      </c>
      <c r="I8" s="348" t="s">
        <v>306</v>
      </c>
      <c r="J8" s="348" t="s">
        <v>54</v>
      </c>
      <c r="K8" s="348" t="s">
        <v>64</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row>
    <row r="9" spans="1:103">
      <c r="B9" s="6" t="s">
        <v>307</v>
      </c>
      <c r="C9" s="6"/>
      <c r="D9" s="6" t="s">
        <v>308</v>
      </c>
      <c r="E9" s="349" t="s">
        <v>309</v>
      </c>
      <c r="F9" s="6" t="s">
        <v>310</v>
      </c>
      <c r="G9" s="6" t="s">
        <v>311</v>
      </c>
      <c r="H9" s="6" t="s">
        <v>312</v>
      </c>
      <c r="I9" s="6" t="s">
        <v>313</v>
      </c>
      <c r="J9" s="6" t="s">
        <v>314</v>
      </c>
      <c r="K9" s="6" t="s">
        <v>315</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row>
    <row r="10" spans="1:103" ht="48">
      <c r="B10" s="341" t="s">
        <v>37</v>
      </c>
      <c r="C10" s="341"/>
      <c r="D10" s="344" t="s">
        <v>316</v>
      </c>
      <c r="E10" s="344" t="s">
        <v>317</v>
      </c>
      <c r="F10" s="344" t="s">
        <v>318</v>
      </c>
      <c r="G10" s="350" t="s">
        <v>319</v>
      </c>
      <c r="H10" s="344" t="s">
        <v>320</v>
      </c>
      <c r="I10" s="344" t="s">
        <v>321</v>
      </c>
      <c r="J10" s="350" t="s">
        <v>322</v>
      </c>
      <c r="K10" s="344" t="s">
        <v>323</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row>
    <row r="11" spans="1:103">
      <c r="A11" s="341">
        <v>1</v>
      </c>
      <c r="B11" s="8" t="s">
        <v>324</v>
      </c>
      <c r="C11" s="351" t="s">
        <v>325</v>
      </c>
      <c r="D11" s="352">
        <v>0</v>
      </c>
      <c r="E11" s="352">
        <v>0</v>
      </c>
      <c r="F11" s="48">
        <f>F54</f>
        <v>0</v>
      </c>
      <c r="G11" s="352">
        <v>0</v>
      </c>
      <c r="H11" s="352">
        <v>0</v>
      </c>
      <c r="I11" s="352">
        <v>0</v>
      </c>
      <c r="J11" s="352">
        <v>0</v>
      </c>
      <c r="K11" s="352">
        <v>0</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row>
    <row r="12" spans="1:103">
      <c r="A12" s="341">
        <v>2</v>
      </c>
      <c r="B12" s="8" t="s">
        <v>326</v>
      </c>
      <c r="C12" s="351" t="s">
        <v>287</v>
      </c>
      <c r="D12" s="352">
        <v>0</v>
      </c>
      <c r="E12" s="352">
        <v>0</v>
      </c>
      <c r="F12" s="48">
        <f t="shared" ref="F12:F23" si="0">F55</f>
        <v>0</v>
      </c>
      <c r="G12" s="352">
        <v>0</v>
      </c>
      <c r="H12" s="352">
        <v>0</v>
      </c>
      <c r="I12" s="352">
        <v>0</v>
      </c>
      <c r="J12" s="352">
        <v>0</v>
      </c>
      <c r="K12" s="352">
        <v>0</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row>
    <row r="13" spans="1:103">
      <c r="A13" s="341">
        <v>3</v>
      </c>
      <c r="B13" s="8" t="s">
        <v>327</v>
      </c>
      <c r="C13" s="351" t="s">
        <v>287</v>
      </c>
      <c r="D13" s="352">
        <v>0</v>
      </c>
      <c r="E13" s="352">
        <v>0</v>
      </c>
      <c r="F13" s="48">
        <f t="shared" si="0"/>
        <v>0</v>
      </c>
      <c r="G13" s="352">
        <v>0</v>
      </c>
      <c r="H13" s="352">
        <v>0</v>
      </c>
      <c r="I13" s="352">
        <v>0</v>
      </c>
      <c r="J13" s="352">
        <v>0</v>
      </c>
      <c r="K13" s="352">
        <v>0</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row>
    <row r="14" spans="1:103">
      <c r="A14" s="341">
        <v>4</v>
      </c>
      <c r="B14" s="8" t="s">
        <v>328</v>
      </c>
      <c r="C14" s="351" t="s">
        <v>287</v>
      </c>
      <c r="D14" s="352">
        <v>0</v>
      </c>
      <c r="E14" s="352">
        <v>0</v>
      </c>
      <c r="F14" s="48">
        <f t="shared" si="0"/>
        <v>0</v>
      </c>
      <c r="G14" s="352">
        <v>0</v>
      </c>
      <c r="H14" s="352">
        <v>0</v>
      </c>
      <c r="I14" s="352">
        <v>0</v>
      </c>
      <c r="J14" s="352">
        <v>0</v>
      </c>
      <c r="K14" s="352">
        <v>0</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row>
    <row r="15" spans="1:103">
      <c r="A15" s="341">
        <v>5</v>
      </c>
      <c r="B15" s="8" t="s">
        <v>329</v>
      </c>
      <c r="C15" s="351" t="s">
        <v>287</v>
      </c>
      <c r="D15" s="352">
        <v>0</v>
      </c>
      <c r="E15" s="352">
        <v>0</v>
      </c>
      <c r="F15" s="48">
        <f t="shared" si="0"/>
        <v>0</v>
      </c>
      <c r="G15" s="352">
        <v>0</v>
      </c>
      <c r="H15" s="352">
        <v>0</v>
      </c>
      <c r="I15" s="352">
        <v>0</v>
      </c>
      <c r="J15" s="352">
        <v>0</v>
      </c>
      <c r="K15" s="352">
        <v>0</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row>
    <row r="16" spans="1:103">
      <c r="A16" s="341">
        <v>6</v>
      </c>
      <c r="B16" s="8" t="s">
        <v>330</v>
      </c>
      <c r="C16" s="351" t="s">
        <v>287</v>
      </c>
      <c r="D16" s="352">
        <v>0</v>
      </c>
      <c r="E16" s="352">
        <v>0</v>
      </c>
      <c r="F16" s="48">
        <f t="shared" si="0"/>
        <v>0</v>
      </c>
      <c r="G16" s="352">
        <v>0</v>
      </c>
      <c r="H16" s="352">
        <v>0</v>
      </c>
      <c r="I16" s="352">
        <v>0</v>
      </c>
      <c r="J16" s="352">
        <v>0</v>
      </c>
      <c r="K16" s="352">
        <v>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row>
    <row r="17" spans="1:103">
      <c r="A17" s="341">
        <v>7</v>
      </c>
      <c r="B17" s="8" t="s">
        <v>331</v>
      </c>
      <c r="C17" s="351" t="s">
        <v>287</v>
      </c>
      <c r="D17" s="352">
        <v>0</v>
      </c>
      <c r="E17" s="352">
        <v>0</v>
      </c>
      <c r="F17" s="48">
        <f t="shared" si="0"/>
        <v>0</v>
      </c>
      <c r="G17" s="352">
        <v>0</v>
      </c>
      <c r="H17" s="352">
        <v>0</v>
      </c>
      <c r="I17" s="352">
        <v>0</v>
      </c>
      <c r="J17" s="352">
        <v>0</v>
      </c>
      <c r="K17" s="352">
        <v>0</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row>
    <row r="18" spans="1:103">
      <c r="A18" s="341">
        <v>8</v>
      </c>
      <c r="B18" s="8" t="s">
        <v>332</v>
      </c>
      <c r="C18" s="351" t="s">
        <v>287</v>
      </c>
      <c r="D18" s="352">
        <v>0</v>
      </c>
      <c r="E18" s="352">
        <v>0</v>
      </c>
      <c r="F18" s="48">
        <f t="shared" si="0"/>
        <v>0</v>
      </c>
      <c r="G18" s="352">
        <v>0</v>
      </c>
      <c r="H18" s="352">
        <v>0</v>
      </c>
      <c r="I18" s="352">
        <v>0</v>
      </c>
      <c r="J18" s="352">
        <v>0</v>
      </c>
      <c r="K18" s="352">
        <v>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row>
    <row r="19" spans="1:103">
      <c r="A19" s="341">
        <v>9</v>
      </c>
      <c r="B19" s="8" t="s">
        <v>333</v>
      </c>
      <c r="C19" s="351" t="s">
        <v>287</v>
      </c>
      <c r="D19" s="352">
        <v>0</v>
      </c>
      <c r="E19" s="352">
        <v>0</v>
      </c>
      <c r="F19" s="48">
        <f t="shared" si="0"/>
        <v>0</v>
      </c>
      <c r="G19" s="352">
        <v>0</v>
      </c>
      <c r="H19" s="352">
        <v>0</v>
      </c>
      <c r="I19" s="352">
        <v>0</v>
      </c>
      <c r="J19" s="352">
        <v>0</v>
      </c>
      <c r="K19" s="352">
        <v>0</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row>
    <row r="20" spans="1:103">
      <c r="A20" s="341">
        <v>10</v>
      </c>
      <c r="B20" s="8" t="s">
        <v>334</v>
      </c>
      <c r="C20" s="351" t="s">
        <v>287</v>
      </c>
      <c r="D20" s="352">
        <v>0</v>
      </c>
      <c r="E20" s="352">
        <v>0</v>
      </c>
      <c r="F20" s="48">
        <f t="shared" si="0"/>
        <v>0</v>
      </c>
      <c r="G20" s="352">
        <v>0</v>
      </c>
      <c r="H20" s="352">
        <v>0</v>
      </c>
      <c r="I20" s="352">
        <v>0</v>
      </c>
      <c r="J20" s="352">
        <v>0</v>
      </c>
      <c r="K20" s="352">
        <v>0</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row>
    <row r="21" spans="1:103">
      <c r="A21" s="341">
        <v>11</v>
      </c>
      <c r="B21" s="8" t="s">
        <v>335</v>
      </c>
      <c r="C21" s="351" t="s">
        <v>287</v>
      </c>
      <c r="D21" s="352">
        <v>0</v>
      </c>
      <c r="E21" s="352">
        <v>0</v>
      </c>
      <c r="F21" s="48">
        <f t="shared" si="0"/>
        <v>0</v>
      </c>
      <c r="G21" s="352">
        <v>0</v>
      </c>
      <c r="H21" s="352">
        <v>0</v>
      </c>
      <c r="I21" s="352">
        <v>0</v>
      </c>
      <c r="J21" s="352">
        <v>0</v>
      </c>
      <c r="K21" s="352">
        <v>0</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row>
    <row r="22" spans="1:103">
      <c r="A22" s="341">
        <v>12</v>
      </c>
      <c r="B22" s="8" t="s">
        <v>336</v>
      </c>
      <c r="C22" s="351" t="s">
        <v>287</v>
      </c>
      <c r="D22" s="352">
        <v>0</v>
      </c>
      <c r="E22" s="352">
        <v>0</v>
      </c>
      <c r="F22" s="48">
        <f t="shared" si="0"/>
        <v>0</v>
      </c>
      <c r="G22" s="352">
        <v>0</v>
      </c>
      <c r="H22" s="352">
        <v>0</v>
      </c>
      <c r="I22" s="352">
        <v>0</v>
      </c>
      <c r="J22" s="352">
        <v>0</v>
      </c>
      <c r="K22" s="352">
        <v>0</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row>
    <row r="23" spans="1:103">
      <c r="A23" s="341">
        <v>13</v>
      </c>
      <c r="B23" s="8" t="s">
        <v>324</v>
      </c>
      <c r="C23" s="351" t="s">
        <v>287</v>
      </c>
      <c r="D23" s="352">
        <v>0</v>
      </c>
      <c r="E23" s="352">
        <v>0</v>
      </c>
      <c r="F23" s="48">
        <f t="shared" si="0"/>
        <v>0</v>
      </c>
      <c r="G23" s="352">
        <v>0</v>
      </c>
      <c r="H23" s="352">
        <v>0</v>
      </c>
      <c r="I23" s="352">
        <v>0</v>
      </c>
      <c r="J23" s="352">
        <v>0</v>
      </c>
      <c r="K23" s="352">
        <v>0</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row>
    <row r="24" spans="1:103" ht="36.75" thickBot="1">
      <c r="A24" s="341">
        <v>14</v>
      </c>
      <c r="B24" s="353" t="s">
        <v>337</v>
      </c>
      <c r="C24" s="353"/>
      <c r="D24" s="354">
        <f>AVERAGE(D11:D23)</f>
        <v>0</v>
      </c>
      <c r="E24" s="354">
        <f>AVERAGE(E11:E23)</f>
        <v>0</v>
      </c>
      <c r="F24" s="354">
        <f t="shared" ref="F24" si="1">AVERAGE(F11:F23)</f>
        <v>0</v>
      </c>
      <c r="G24" s="354">
        <f>AVERAGE(G11:G23)</f>
        <v>0</v>
      </c>
      <c r="H24" s="354">
        <f>AVERAGE(H11:H23)</f>
        <v>0</v>
      </c>
      <c r="I24" s="354">
        <f>AVERAGE(I11:I23)</f>
        <v>0</v>
      </c>
      <c r="J24" s="354">
        <f>AVERAGE(J11:J23)</f>
        <v>0</v>
      </c>
      <c r="K24" s="354">
        <f>AVERAGE(K11:K23)</f>
        <v>0</v>
      </c>
      <c r="L24" s="45"/>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row>
    <row r="25" spans="1:103" ht="12.75" thickTop="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row>
    <row r="26" spans="1:103">
      <c r="A26" s="636" t="s">
        <v>338</v>
      </c>
      <c r="B26" s="636"/>
      <c r="C26" s="636"/>
      <c r="D26" s="636"/>
      <c r="E26" s="636"/>
      <c r="F26" s="636"/>
      <c r="G26" s="636"/>
      <c r="H26" s="636"/>
      <c r="I26" s="636"/>
      <c r="J26" s="636"/>
      <c r="K26" s="636"/>
      <c r="L26" s="1"/>
      <c r="M26" s="1"/>
      <c r="N26" s="355"/>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row>
    <row r="27" spans="1:103" ht="36">
      <c r="B27" s="348" t="s">
        <v>303</v>
      </c>
      <c r="C27" s="348"/>
      <c r="D27" s="348" t="s">
        <v>100</v>
      </c>
      <c r="E27" s="348" t="s">
        <v>745</v>
      </c>
      <c r="F27" s="348" t="s">
        <v>102</v>
      </c>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row>
    <row r="28" spans="1:103">
      <c r="B28" s="46" t="s">
        <v>339</v>
      </c>
      <c r="C28" s="46"/>
      <c r="D28" s="46" t="s">
        <v>340</v>
      </c>
      <c r="E28" s="46" t="s">
        <v>746</v>
      </c>
      <c r="F28" s="47" t="s">
        <v>341</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row>
    <row r="29" spans="1:103">
      <c r="B29" s="341" t="s">
        <v>37</v>
      </c>
      <c r="C29" s="341"/>
      <c r="D29" s="348" t="s">
        <v>87</v>
      </c>
      <c r="E29" s="348" t="s">
        <v>747</v>
      </c>
      <c r="F29" s="348" t="s">
        <v>342</v>
      </c>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row>
    <row r="30" spans="1:103">
      <c r="A30" s="9">
        <v>15</v>
      </c>
      <c r="B30" s="8" t="s">
        <v>324</v>
      </c>
      <c r="C30" s="351">
        <v>2026</v>
      </c>
      <c r="D30" s="352">
        <v>19264762</v>
      </c>
      <c r="E30" s="352">
        <v>0</v>
      </c>
      <c r="F30" s="352">
        <v>0</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row>
    <row r="31" spans="1:103">
      <c r="A31" s="9">
        <v>16</v>
      </c>
      <c r="B31" s="8" t="s">
        <v>326</v>
      </c>
      <c r="C31" s="351">
        <v>2027</v>
      </c>
      <c r="D31" s="352">
        <v>18943683</v>
      </c>
      <c r="E31" s="352">
        <v>0</v>
      </c>
      <c r="F31" s="352">
        <v>0</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row>
    <row r="32" spans="1:103">
      <c r="A32" s="9">
        <v>17</v>
      </c>
      <c r="B32" s="8" t="s">
        <v>327</v>
      </c>
      <c r="C32" s="351">
        <v>2027</v>
      </c>
      <c r="D32" s="352">
        <v>18622603</v>
      </c>
      <c r="E32" s="352">
        <v>0</v>
      </c>
      <c r="F32" s="352">
        <v>0</v>
      </c>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row>
    <row r="33" spans="1:103">
      <c r="A33" s="9">
        <v>18</v>
      </c>
      <c r="B33" s="8" t="s">
        <v>328</v>
      </c>
      <c r="C33" s="351">
        <v>2027</v>
      </c>
      <c r="D33" s="352">
        <v>18301524</v>
      </c>
      <c r="E33" s="352">
        <v>0</v>
      </c>
      <c r="F33" s="352">
        <v>0</v>
      </c>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row>
    <row r="34" spans="1:103">
      <c r="A34" s="9">
        <v>19</v>
      </c>
      <c r="B34" s="8" t="s">
        <v>329</v>
      </c>
      <c r="C34" s="351">
        <v>2027</v>
      </c>
      <c r="D34" s="352">
        <v>17980445</v>
      </c>
      <c r="E34" s="352">
        <v>0</v>
      </c>
      <c r="F34" s="352">
        <v>0</v>
      </c>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row>
    <row r="35" spans="1:103">
      <c r="A35" s="9">
        <v>20</v>
      </c>
      <c r="B35" s="8" t="s">
        <v>330</v>
      </c>
      <c r="C35" s="351">
        <v>2027</v>
      </c>
      <c r="D35" s="352">
        <v>17659365</v>
      </c>
      <c r="E35" s="352">
        <v>0</v>
      </c>
      <c r="F35" s="352">
        <v>0</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row>
    <row r="36" spans="1:103">
      <c r="A36" s="9">
        <v>21</v>
      </c>
      <c r="B36" s="8" t="s">
        <v>331</v>
      </c>
      <c r="C36" s="351">
        <v>2027</v>
      </c>
      <c r="D36" s="352">
        <v>17338286</v>
      </c>
      <c r="E36" s="352">
        <v>0</v>
      </c>
      <c r="F36" s="352">
        <v>0</v>
      </c>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row>
    <row r="37" spans="1:103">
      <c r="A37" s="9">
        <v>22</v>
      </c>
      <c r="B37" s="8" t="s">
        <v>332</v>
      </c>
      <c r="C37" s="351">
        <v>2027</v>
      </c>
      <c r="D37" s="352">
        <v>17017206</v>
      </c>
      <c r="E37" s="352">
        <v>0</v>
      </c>
      <c r="F37" s="352">
        <v>0</v>
      </c>
      <c r="H37" s="45"/>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row>
    <row r="38" spans="1:103">
      <c r="A38" s="9">
        <v>23</v>
      </c>
      <c r="B38" s="8" t="s">
        <v>333</v>
      </c>
      <c r="C38" s="351">
        <v>2027</v>
      </c>
      <c r="D38" s="352">
        <v>16696127</v>
      </c>
      <c r="E38" s="352">
        <v>0</v>
      </c>
      <c r="F38" s="352">
        <v>0</v>
      </c>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row>
    <row r="39" spans="1:103">
      <c r="A39" s="9">
        <v>24</v>
      </c>
      <c r="B39" s="8" t="s">
        <v>334</v>
      </c>
      <c r="C39" s="351">
        <v>2027</v>
      </c>
      <c r="D39" s="352">
        <v>16375048</v>
      </c>
      <c r="E39" s="352">
        <v>0</v>
      </c>
      <c r="F39" s="352">
        <v>0</v>
      </c>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row>
    <row r="40" spans="1:103">
      <c r="A40" s="9">
        <v>25</v>
      </c>
      <c r="B40" s="8" t="s">
        <v>335</v>
      </c>
      <c r="C40" s="351">
        <v>2027</v>
      </c>
      <c r="D40" s="352">
        <v>16053968</v>
      </c>
      <c r="E40" s="352">
        <v>0</v>
      </c>
      <c r="F40" s="352">
        <v>0</v>
      </c>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row>
    <row r="41" spans="1:103">
      <c r="A41" s="9">
        <v>26</v>
      </c>
      <c r="B41" s="8" t="s">
        <v>336</v>
      </c>
      <c r="C41" s="351">
        <v>2027</v>
      </c>
      <c r="D41" s="352">
        <v>15732889</v>
      </c>
      <c r="E41" s="352">
        <v>0</v>
      </c>
      <c r="F41" s="352">
        <v>0</v>
      </c>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row>
    <row r="42" spans="1:103">
      <c r="A42" s="9">
        <v>27</v>
      </c>
      <c r="B42" s="8" t="s">
        <v>324</v>
      </c>
      <c r="C42" s="351">
        <v>2027</v>
      </c>
      <c r="D42" s="352">
        <v>15411810</v>
      </c>
      <c r="E42" s="352">
        <v>0</v>
      </c>
      <c r="F42" s="352">
        <v>0</v>
      </c>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row>
    <row r="43" spans="1:103" ht="36.75" thickBot="1">
      <c r="A43" s="9">
        <v>28</v>
      </c>
      <c r="B43" s="353" t="s">
        <v>337</v>
      </c>
      <c r="C43" s="353"/>
      <c r="D43" s="589">
        <f>AVERAGE(D30:D42)</f>
        <v>17338285.846153848</v>
      </c>
      <c r="E43" s="589">
        <f>AVERAGE(E30:E42)</f>
        <v>0</v>
      </c>
      <c r="F43" s="589">
        <f>AVERAGE(F30:F42)</f>
        <v>0</v>
      </c>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row>
    <row r="44" spans="1:103" ht="12.75" thickTop="1">
      <c r="A44" s="9"/>
      <c r="B44" s="353"/>
      <c r="C44" s="353"/>
      <c r="D44" s="357"/>
      <c r="E44" s="357"/>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row>
    <row r="45" spans="1:103">
      <c r="A45" s="31"/>
      <c r="B45" s="31"/>
      <c r="C45" s="31"/>
      <c r="G45" s="1"/>
      <c r="H45" s="1"/>
      <c r="I45" s="1"/>
      <c r="J45" s="1"/>
      <c r="K45" s="254" t="s">
        <v>343</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row>
    <row r="46" spans="1:103">
      <c r="A46" s="31"/>
      <c r="B46" s="31"/>
      <c r="C46" s="31"/>
      <c r="J46" s="406"/>
      <c r="K46" s="351" t="str">
        <f>K2</f>
        <v>For the months ended 12/31/27</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row>
    <row r="47" spans="1:103">
      <c r="A47" s="622" t="s">
        <v>297</v>
      </c>
      <c r="B47" s="622"/>
      <c r="C47" s="622"/>
      <c r="D47" s="622"/>
      <c r="E47" s="622"/>
      <c r="F47" s="622"/>
      <c r="G47" s="622"/>
      <c r="H47" s="622"/>
      <c r="I47" s="622"/>
      <c r="J47" s="622"/>
      <c r="K47" s="622"/>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row>
    <row r="48" spans="1:103">
      <c r="A48" s="622" t="s">
        <v>8</v>
      </c>
      <c r="B48" s="622"/>
      <c r="C48" s="622"/>
      <c r="D48" s="622"/>
      <c r="E48" s="622"/>
      <c r="F48" s="622"/>
      <c r="G48" s="622"/>
      <c r="H48" s="622"/>
      <c r="I48" s="622"/>
      <c r="J48" s="622"/>
      <c r="K48" s="622"/>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row>
    <row r="49" spans="1:103" s="32" customFormat="1">
      <c r="A49" s="616" t="s">
        <v>957</v>
      </c>
      <c r="B49" s="616"/>
      <c r="C49" s="616"/>
      <c r="D49" s="616"/>
      <c r="E49" s="616"/>
      <c r="F49" s="616"/>
      <c r="G49" s="616"/>
      <c r="H49" s="616"/>
      <c r="I49" s="616"/>
      <c r="J49" s="616"/>
      <c r="K49" s="616"/>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row>
    <row r="50" spans="1:103">
      <c r="A50" s="358"/>
      <c r="B50" s="355" t="s">
        <v>344</v>
      </c>
      <c r="C50" s="355"/>
      <c r="D50" s="355"/>
      <c r="E50" s="355"/>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row>
    <row r="51" spans="1:103" ht="48">
      <c r="A51" s="9"/>
      <c r="D51" s="348" t="s">
        <v>345</v>
      </c>
      <c r="E51" s="348" t="s">
        <v>346</v>
      </c>
      <c r="F51" s="348" t="s">
        <v>347</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row>
    <row r="52" spans="1:103">
      <c r="A52" s="9"/>
      <c r="D52" s="46" t="s">
        <v>307</v>
      </c>
      <c r="E52" s="46" t="s">
        <v>308</v>
      </c>
      <c r="F52" s="47" t="s">
        <v>348</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row>
    <row r="53" spans="1:103" ht="36">
      <c r="A53" s="9"/>
      <c r="D53" s="344" t="s">
        <v>349</v>
      </c>
      <c r="E53" s="344" t="s">
        <v>350</v>
      </c>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row>
    <row r="54" spans="1:103">
      <c r="A54" s="9">
        <v>29</v>
      </c>
      <c r="B54" s="8" t="s">
        <v>324</v>
      </c>
      <c r="C54" s="351">
        <v>2026</v>
      </c>
      <c r="D54" s="352">
        <v>27763925</v>
      </c>
      <c r="E54" s="352">
        <v>27763925</v>
      </c>
      <c r="F54" s="345">
        <f>D54-E54</f>
        <v>0</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row>
    <row r="55" spans="1:103">
      <c r="A55" s="9">
        <v>30</v>
      </c>
      <c r="B55" s="8" t="s">
        <v>326</v>
      </c>
      <c r="C55" s="351">
        <v>2027</v>
      </c>
      <c r="D55" s="587">
        <v>31161576</v>
      </c>
      <c r="E55" s="587">
        <v>31161576</v>
      </c>
      <c r="F55" s="345">
        <f t="shared" ref="F55:F66" si="2">D55-E55</f>
        <v>0</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row>
    <row r="56" spans="1:103">
      <c r="A56" s="9">
        <v>31</v>
      </c>
      <c r="B56" s="8" t="s">
        <v>327</v>
      </c>
      <c r="C56" s="351">
        <v>2027</v>
      </c>
      <c r="D56" s="352">
        <v>34610424</v>
      </c>
      <c r="E56" s="352">
        <v>34610424</v>
      </c>
      <c r="F56" s="345">
        <f t="shared" si="2"/>
        <v>0</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row>
    <row r="57" spans="1:103">
      <c r="A57" s="9">
        <v>32</v>
      </c>
      <c r="B57" s="8" t="s">
        <v>328</v>
      </c>
      <c r="C57" s="351">
        <v>2027</v>
      </c>
      <c r="D57" s="352">
        <v>38100731</v>
      </c>
      <c r="E57" s="352">
        <v>38100731</v>
      </c>
      <c r="F57" s="345">
        <f t="shared" si="2"/>
        <v>0</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row>
    <row r="58" spans="1:103">
      <c r="A58" s="9">
        <v>33</v>
      </c>
      <c r="B58" s="8" t="s">
        <v>329</v>
      </c>
      <c r="C58" s="351">
        <v>2027</v>
      </c>
      <c r="D58" s="352">
        <v>41435665</v>
      </c>
      <c r="E58" s="352">
        <v>41435665</v>
      </c>
      <c r="F58" s="345">
        <f t="shared" si="2"/>
        <v>0</v>
      </c>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row>
    <row r="59" spans="1:103">
      <c r="A59" s="9">
        <v>34</v>
      </c>
      <c r="B59" s="8" t="s">
        <v>330</v>
      </c>
      <c r="C59" s="351">
        <v>2027</v>
      </c>
      <c r="D59" s="352">
        <v>44613396</v>
      </c>
      <c r="E59" s="352">
        <v>44613396</v>
      </c>
      <c r="F59" s="345">
        <f t="shared" si="2"/>
        <v>0</v>
      </c>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row>
    <row r="60" spans="1:103">
      <c r="A60" s="9">
        <v>35</v>
      </c>
      <c r="B60" s="8" t="s">
        <v>331</v>
      </c>
      <c r="C60" s="351">
        <v>2027</v>
      </c>
      <c r="D60" s="352">
        <v>48261272</v>
      </c>
      <c r="E60" s="352">
        <v>48261272</v>
      </c>
      <c r="F60" s="345">
        <f t="shared" si="2"/>
        <v>0</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row>
    <row r="61" spans="1:103">
      <c r="A61" s="9">
        <v>36</v>
      </c>
      <c r="B61" s="8" t="s">
        <v>332</v>
      </c>
      <c r="C61" s="351">
        <v>2027</v>
      </c>
      <c r="D61" s="352">
        <v>51485491</v>
      </c>
      <c r="E61" s="352">
        <v>51485491</v>
      </c>
      <c r="F61" s="345">
        <f t="shared" si="2"/>
        <v>0</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row>
    <row r="62" spans="1:103">
      <c r="A62" s="9">
        <v>37</v>
      </c>
      <c r="B62" s="8" t="s">
        <v>333</v>
      </c>
      <c r="C62" s="351">
        <v>2027</v>
      </c>
      <c r="D62" s="352">
        <v>54693042</v>
      </c>
      <c r="E62" s="352">
        <v>54693042</v>
      </c>
      <c r="F62" s="345">
        <f t="shared" si="2"/>
        <v>0</v>
      </c>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row>
    <row r="63" spans="1:103">
      <c r="A63" s="9">
        <v>38</v>
      </c>
      <c r="B63" s="8" t="s">
        <v>334</v>
      </c>
      <c r="C63" s="351">
        <v>2027</v>
      </c>
      <c r="D63" s="352">
        <v>58011116</v>
      </c>
      <c r="E63" s="352">
        <v>58011116</v>
      </c>
      <c r="F63" s="345">
        <f t="shared" si="2"/>
        <v>0</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row>
    <row r="64" spans="1:103">
      <c r="A64" s="9">
        <v>39</v>
      </c>
      <c r="B64" s="8" t="s">
        <v>335</v>
      </c>
      <c r="C64" s="351">
        <v>2027</v>
      </c>
      <c r="D64" s="352">
        <v>61299487</v>
      </c>
      <c r="E64" s="352">
        <v>61299487</v>
      </c>
      <c r="F64" s="345">
        <f t="shared" si="2"/>
        <v>0</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row>
    <row r="65" spans="1:103">
      <c r="A65" s="9">
        <v>40</v>
      </c>
      <c r="B65" s="8" t="s">
        <v>336</v>
      </c>
      <c r="C65" s="351">
        <v>2027</v>
      </c>
      <c r="D65" s="352">
        <v>64567106</v>
      </c>
      <c r="E65" s="352">
        <v>64567106</v>
      </c>
      <c r="F65" s="345">
        <f t="shared" si="2"/>
        <v>0</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row>
    <row r="66" spans="1:103">
      <c r="A66" s="9">
        <v>41</v>
      </c>
      <c r="B66" s="8" t="s">
        <v>324</v>
      </c>
      <c r="C66" s="351">
        <v>2027</v>
      </c>
      <c r="D66" s="352">
        <v>68177886</v>
      </c>
      <c r="E66" s="352">
        <v>68177886</v>
      </c>
      <c r="F66" s="345">
        <f t="shared" si="2"/>
        <v>0</v>
      </c>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row>
    <row r="67" spans="1:103" ht="36.75" thickBot="1">
      <c r="A67" s="9"/>
      <c r="B67" s="359" t="s">
        <v>337</v>
      </c>
      <c r="C67" s="359"/>
      <c r="D67" s="588">
        <f>AVERAGE(D54:D66)</f>
        <v>48013932.07692308</v>
      </c>
      <c r="E67" s="588">
        <f>AVERAGE(E54:E66)</f>
        <v>48013932.07692308</v>
      </c>
      <c r="F67" s="588">
        <f>D67-E67</f>
        <v>0</v>
      </c>
      <c r="G67" s="30"/>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row>
    <row r="68" spans="1:103" ht="12.75" thickTop="1">
      <c r="A68" s="9"/>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row>
    <row r="69" spans="1:103">
      <c r="A69" s="9"/>
      <c r="B69" s="360" t="s">
        <v>351</v>
      </c>
      <c r="C69" s="36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row>
    <row r="70" spans="1:103">
      <c r="A70" s="9"/>
      <c r="B70" s="341" t="s">
        <v>307</v>
      </c>
      <c r="C70" s="341" t="s">
        <v>308</v>
      </c>
      <c r="D70" s="341" t="s">
        <v>352</v>
      </c>
      <c r="E70" s="341" t="s">
        <v>353</v>
      </c>
      <c r="F70" s="362" t="s">
        <v>309</v>
      </c>
      <c r="G70" s="341" t="s">
        <v>310</v>
      </c>
      <c r="H70" s="341" t="s">
        <v>311</v>
      </c>
      <c r="I70" s="341" t="s">
        <v>312</v>
      </c>
      <c r="J70" s="341" t="s">
        <v>313</v>
      </c>
      <c r="K70" s="341" t="s">
        <v>314</v>
      </c>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row>
    <row r="71" spans="1:103" ht="96">
      <c r="A71" s="9"/>
      <c r="B71" s="363" t="s">
        <v>354</v>
      </c>
      <c r="C71" s="364"/>
      <c r="D71" s="347" t="s">
        <v>355</v>
      </c>
      <c r="E71" s="347" t="s">
        <v>356</v>
      </c>
      <c r="F71" s="364" t="s">
        <v>33</v>
      </c>
      <c r="G71" s="347" t="s">
        <v>357</v>
      </c>
      <c r="H71" s="347" t="s">
        <v>358</v>
      </c>
      <c r="I71" s="347" t="s">
        <v>359</v>
      </c>
      <c r="J71" s="347" t="s">
        <v>360</v>
      </c>
      <c r="K71" s="347" t="s">
        <v>361</v>
      </c>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row>
    <row r="72" spans="1:103">
      <c r="A72" s="9" t="s">
        <v>362</v>
      </c>
      <c r="C72" s="365" t="s">
        <v>363</v>
      </c>
      <c r="D72" s="366">
        <v>0</v>
      </c>
      <c r="E72" s="366">
        <v>0</v>
      </c>
      <c r="F72" s="356">
        <v>0</v>
      </c>
      <c r="G72" s="366">
        <v>0</v>
      </c>
      <c r="H72" s="366">
        <v>0</v>
      </c>
      <c r="I72" s="366">
        <v>0</v>
      </c>
      <c r="J72" s="356">
        <v>0</v>
      </c>
      <c r="K72" s="357">
        <f>F72*G72*H72*I72*J72</f>
        <v>0</v>
      </c>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row>
    <row r="73" spans="1:103">
      <c r="A73" s="9" t="s">
        <v>364</v>
      </c>
      <c r="C73" s="367" t="s">
        <v>365</v>
      </c>
      <c r="D73" s="368">
        <v>0</v>
      </c>
      <c r="E73" s="368">
        <v>0</v>
      </c>
      <c r="F73" s="356">
        <v>0</v>
      </c>
      <c r="G73" s="368">
        <v>0</v>
      </c>
      <c r="H73" s="368">
        <v>0</v>
      </c>
      <c r="I73" s="368">
        <v>0</v>
      </c>
      <c r="J73" s="356">
        <v>0</v>
      </c>
      <c r="K73" s="357">
        <f>F73*G73*H73*I73*J73</f>
        <v>0</v>
      </c>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row>
    <row r="74" spans="1:103">
      <c r="A74" s="9">
        <v>43</v>
      </c>
      <c r="C74" s="8" t="s">
        <v>38</v>
      </c>
      <c r="D74" s="369"/>
      <c r="E74" s="369"/>
      <c r="F74" s="370">
        <f>SUM(F72:F73)</f>
        <v>0</v>
      </c>
      <c r="G74" s="369"/>
      <c r="H74" s="369"/>
      <c r="I74" s="369"/>
      <c r="J74" s="370"/>
      <c r="K74" s="370">
        <f>SUM(K72:K73)</f>
        <v>0</v>
      </c>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row>
    <row r="75" spans="1:103">
      <c r="A75" s="9"/>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row>
    <row r="76" spans="1:103">
      <c r="A76" s="33" t="s">
        <v>366</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row>
    <row r="77" spans="1:103" s="217" customFormat="1" ht="13.15" customHeight="1">
      <c r="A77" s="19" t="s">
        <v>234</v>
      </c>
      <c r="B77" s="617" t="s">
        <v>367</v>
      </c>
      <c r="C77" s="617"/>
      <c r="D77" s="617"/>
      <c r="E77" s="617"/>
      <c r="F77" s="617"/>
      <c r="G77" s="617"/>
      <c r="H77" s="617"/>
      <c r="I77" s="617"/>
      <c r="J77" s="617"/>
      <c r="K77" s="617"/>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row>
    <row r="78" spans="1:103" s="217" customFormat="1" ht="34.15" customHeight="1">
      <c r="A78" s="19" t="s">
        <v>236</v>
      </c>
      <c r="B78" s="638" t="s">
        <v>368</v>
      </c>
      <c r="C78" s="638"/>
      <c r="D78" s="638"/>
      <c r="E78" s="638"/>
      <c r="F78" s="638"/>
      <c r="G78" s="638"/>
      <c r="H78" s="638"/>
      <c r="I78" s="638"/>
      <c r="J78" s="638"/>
      <c r="K78" s="638"/>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row>
    <row r="79" spans="1:103" s="217" customFormat="1" ht="25.15" customHeight="1">
      <c r="A79" s="19" t="s">
        <v>237</v>
      </c>
      <c r="B79" s="637" t="s">
        <v>369</v>
      </c>
      <c r="C79" s="637"/>
      <c r="D79" s="637"/>
      <c r="E79" s="637"/>
      <c r="F79" s="637"/>
      <c r="G79" s="637"/>
      <c r="H79" s="637"/>
      <c r="I79" s="637"/>
      <c r="J79" s="637"/>
      <c r="K79" s="637"/>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row>
    <row r="80" spans="1:103" s="217" customFormat="1">
      <c r="A80" s="19" t="s">
        <v>238</v>
      </c>
      <c r="B80" s="617" t="s">
        <v>370</v>
      </c>
      <c r="C80" s="617"/>
      <c r="D80" s="617"/>
      <c r="E80" s="617"/>
      <c r="F80" s="617"/>
      <c r="G80" s="617"/>
      <c r="H80" s="617"/>
      <c r="I80" s="617"/>
      <c r="J80" s="617"/>
      <c r="K80" s="617"/>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row>
    <row r="81" spans="1:103" ht="47.1" customHeight="1">
      <c r="A81" s="224" t="s">
        <v>239</v>
      </c>
      <c r="B81" s="631" t="s">
        <v>371</v>
      </c>
      <c r="C81" s="631"/>
      <c r="D81" s="631"/>
      <c r="E81" s="631"/>
      <c r="F81" s="631"/>
      <c r="G81" s="631"/>
      <c r="H81" s="631"/>
      <c r="I81" s="631"/>
      <c r="J81" s="631"/>
      <c r="K81" s="63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row>
    <row r="82" spans="1:103" ht="25.5" customHeight="1">
      <c r="A82" s="224" t="s">
        <v>241</v>
      </c>
      <c r="B82" s="631" t="s">
        <v>372</v>
      </c>
      <c r="C82" s="631"/>
      <c r="D82" s="631"/>
      <c r="E82" s="631"/>
      <c r="F82" s="631"/>
      <c r="G82" s="631"/>
      <c r="H82" s="631"/>
      <c r="I82" s="631"/>
      <c r="J82" s="631"/>
      <c r="K82" s="63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row>
    <row r="83" spans="1:103" ht="25.35" customHeight="1">
      <c r="A83" s="9" t="s">
        <v>243</v>
      </c>
      <c r="B83" s="631" t="s">
        <v>748</v>
      </c>
      <c r="C83" s="631"/>
      <c r="D83" s="631"/>
      <c r="E83" s="631"/>
      <c r="F83" s="631"/>
      <c r="G83" s="631"/>
      <c r="H83" s="631"/>
      <c r="I83" s="631"/>
      <c r="J83" s="631"/>
      <c r="K83" s="63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row>
    <row r="84" spans="1:103">
      <c r="A84" s="9" t="s">
        <v>245</v>
      </c>
      <c r="B84" s="368"/>
      <c r="C84" s="368"/>
      <c r="D84" s="368"/>
      <c r="E84" s="368"/>
      <c r="F84" s="368"/>
      <c r="G84" s="368"/>
      <c r="H84" s="368"/>
      <c r="I84" s="368"/>
      <c r="J84" s="368"/>
      <c r="K84" s="368"/>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row>
    <row r="85" spans="1:103">
      <c r="A85" s="9"/>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row>
    <row r="86" spans="1:103">
      <c r="A86" s="9"/>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row>
    <row r="87" spans="1:103">
      <c r="A87" s="9"/>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row>
    <row r="88" spans="1:103">
      <c r="A88" s="9"/>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row>
    <row r="89" spans="1:103">
      <c r="A89" s="9"/>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row>
    <row r="90" spans="1:103">
      <c r="A90" s="9"/>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row>
    <row r="91" spans="1:103">
      <c r="A91" s="9"/>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row>
    <row r="92" spans="1:103">
      <c r="A92" s="9"/>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row>
    <row r="93" spans="1:103">
      <c r="A93" s="9"/>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row>
    <row r="94" spans="1:103">
      <c r="A94" s="9"/>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row>
    <row r="95" spans="1:103">
      <c r="A95" s="9"/>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row>
    <row r="96" spans="1:103">
      <c r="A96" s="9"/>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row>
    <row r="97" spans="1:103">
      <c r="A97" s="9"/>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row>
    <row r="98" spans="1:103">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row>
    <row r="99" spans="1:103">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row>
    <row r="100" spans="1:103">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row>
    <row r="101" spans="1:103">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row>
    <row r="102" spans="1:103">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row>
    <row r="103" spans="1:103">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row>
    <row r="104" spans="1:103">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row>
    <row r="105" spans="1:103">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row>
    <row r="106" spans="1:103">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row>
  </sheetData>
  <mergeCells count="17">
    <mergeCell ref="B83:K83"/>
    <mergeCell ref="B82:K82"/>
    <mergeCell ref="B81:K81"/>
    <mergeCell ref="A26:K26"/>
    <mergeCell ref="B79:K79"/>
    <mergeCell ref="B80:K80"/>
    <mergeCell ref="A47:K47"/>
    <mergeCell ref="A48:K48"/>
    <mergeCell ref="A49:K49"/>
    <mergeCell ref="B77:K77"/>
    <mergeCell ref="B78:K78"/>
    <mergeCell ref="A3:K3"/>
    <mergeCell ref="A4:K4"/>
    <mergeCell ref="A5:K5"/>
    <mergeCell ref="H7:I7"/>
    <mergeCell ref="J7:K7"/>
    <mergeCell ref="D7:E7"/>
  </mergeCells>
  <phoneticPr fontId="0" type="noConversion"/>
  <pageMargins left="0.5" right="0.5" top="0.75" bottom="0.75" header="0.3" footer="0.3"/>
  <pageSetup scale="66" fitToHeight="2" orientation="landscape" r:id="rId1"/>
  <rowBreaks count="1" manualBreakCount="1">
    <brk id="44"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J51"/>
  <sheetViews>
    <sheetView view="pageBreakPreview" zoomScale="115" zoomScaleNormal="110" zoomScaleSheetLayoutView="115" workbookViewId="0">
      <selection activeCell="B32" sqref="B32"/>
    </sheetView>
  </sheetViews>
  <sheetFormatPr defaultColWidth="9.33203125" defaultRowHeight="12"/>
  <cols>
    <col min="1" max="1" width="6.83203125" style="8" customWidth="1"/>
    <col min="2" max="2" width="29.1640625" style="8" customWidth="1"/>
    <col min="3" max="3" width="16" style="8" customWidth="1"/>
    <col min="4" max="4" width="15.83203125" style="8" customWidth="1"/>
    <col min="5" max="5" width="13.83203125" style="8" customWidth="1"/>
    <col min="6" max="6" width="16.6640625" style="8" bestFit="1" customWidth="1"/>
    <col min="7" max="7" width="15.33203125" style="8" bestFit="1" customWidth="1"/>
    <col min="8" max="8" width="11" style="8" customWidth="1"/>
    <col min="9" max="9" width="10" style="8" bestFit="1" customWidth="1"/>
    <col min="10" max="10" width="14.33203125" style="8" customWidth="1"/>
    <col min="11" max="16384" width="9.33203125" style="8"/>
  </cols>
  <sheetData>
    <row r="1" spans="1:10" ht="10.15" customHeight="1">
      <c r="A1" s="31"/>
      <c r="B1" s="31"/>
      <c r="I1" s="639" t="s">
        <v>280</v>
      </c>
      <c r="J1" s="639"/>
    </row>
    <row r="2" spans="1:10" ht="10.15" customHeight="1">
      <c r="A2" s="31"/>
      <c r="B2" s="31"/>
      <c r="G2" s="406"/>
      <c r="H2" s="406"/>
      <c r="I2" s="351"/>
      <c r="J2" s="351" t="str">
        <f>'Att 2 - Rate Base'!K2</f>
        <v>For the months ended 12/31/27</v>
      </c>
    </row>
    <row r="3" spans="1:10" ht="10.15" customHeight="1">
      <c r="A3" s="622" t="s">
        <v>373</v>
      </c>
      <c r="B3" s="622"/>
      <c r="C3" s="622"/>
      <c r="D3" s="622"/>
      <c r="E3" s="622"/>
      <c r="F3" s="622"/>
      <c r="G3" s="622"/>
      <c r="H3" s="622"/>
      <c r="I3" s="622"/>
      <c r="J3" s="622"/>
    </row>
    <row r="4" spans="1:10" ht="10.15" customHeight="1">
      <c r="A4" s="622" t="s">
        <v>9</v>
      </c>
      <c r="B4" s="622"/>
      <c r="C4" s="622"/>
      <c r="D4" s="622"/>
      <c r="E4" s="622"/>
      <c r="F4" s="622"/>
      <c r="G4" s="622"/>
      <c r="H4" s="622"/>
      <c r="I4" s="622"/>
      <c r="J4" s="622"/>
    </row>
    <row r="5" spans="1:10" s="32" customFormat="1" ht="12.6" customHeight="1">
      <c r="A5" s="616" t="s">
        <v>957</v>
      </c>
      <c r="B5" s="616"/>
      <c r="C5" s="616"/>
      <c r="D5" s="616"/>
      <c r="E5" s="616"/>
      <c r="F5" s="616"/>
      <c r="G5" s="616"/>
      <c r="H5" s="616"/>
      <c r="I5" s="616"/>
      <c r="J5" s="616"/>
    </row>
    <row r="6" spans="1:10" ht="10.15" customHeight="1"/>
    <row r="7" spans="1:10" ht="13.5" customHeight="1">
      <c r="B7" s="8" t="s">
        <v>374</v>
      </c>
    </row>
    <row r="8" spans="1:10" ht="10.15" customHeight="1">
      <c r="A8" s="9"/>
      <c r="F8" s="9" t="s">
        <v>204</v>
      </c>
    </row>
    <row r="9" spans="1:10" ht="13.5" customHeight="1">
      <c r="A9" s="9">
        <v>1</v>
      </c>
      <c r="B9" s="32" t="s">
        <v>945</v>
      </c>
      <c r="C9" s="32"/>
      <c r="F9" s="371">
        <v>0</v>
      </c>
    </row>
    <row r="10" spans="1:10" ht="10.15" customHeight="1">
      <c r="A10" s="9"/>
      <c r="F10" s="279"/>
    </row>
    <row r="11" spans="1:10" ht="15" customHeight="1">
      <c r="A11" s="9">
        <v>2</v>
      </c>
      <c r="B11" s="8" t="s">
        <v>375</v>
      </c>
      <c r="F11" s="352">
        <v>0</v>
      </c>
    </row>
    <row r="12" spans="1:10" ht="10.15" customHeight="1">
      <c r="A12" s="9"/>
      <c r="F12" s="279"/>
    </row>
    <row r="13" spans="1:10">
      <c r="A13" s="9">
        <v>3</v>
      </c>
      <c r="B13" s="8" t="s">
        <v>376</v>
      </c>
      <c r="F13" s="345">
        <f>E41</f>
        <v>0</v>
      </c>
    </row>
    <row r="14" spans="1:10">
      <c r="A14" s="9">
        <v>4</v>
      </c>
      <c r="B14" s="8" t="s">
        <v>377</v>
      </c>
      <c r="F14" s="345">
        <f>-F22</f>
        <v>0</v>
      </c>
    </row>
    <row r="15" spans="1:10">
      <c r="A15" s="9">
        <v>5</v>
      </c>
      <c r="B15" s="8" t="s">
        <v>378</v>
      </c>
      <c r="F15" s="345">
        <f>-F41</f>
        <v>0</v>
      </c>
    </row>
    <row r="16" spans="1:10">
      <c r="A16" s="9">
        <v>6</v>
      </c>
      <c r="B16" s="8" t="s">
        <v>379</v>
      </c>
      <c r="F16" s="372">
        <f>-G41</f>
        <v>0</v>
      </c>
    </row>
    <row r="17" spans="1:10">
      <c r="A17" s="9">
        <v>7</v>
      </c>
      <c r="B17" s="8" t="s">
        <v>223</v>
      </c>
      <c r="C17" s="8" t="s">
        <v>380</v>
      </c>
      <c r="F17" s="373">
        <f>SUM(F13:F16)</f>
        <v>0</v>
      </c>
    </row>
    <row r="18" spans="1:10" ht="10.15" customHeight="1">
      <c r="A18" s="9"/>
    </row>
    <row r="19" spans="1:10" ht="10.15" customHeight="1">
      <c r="A19" s="9"/>
    </row>
    <row r="20" spans="1:10" ht="13.5" customHeight="1" thickBot="1">
      <c r="A20" s="9"/>
      <c r="F20" s="374" t="s">
        <v>204</v>
      </c>
      <c r="G20" s="374" t="s">
        <v>215</v>
      </c>
      <c r="H20" s="374" t="s">
        <v>216</v>
      </c>
      <c r="I20" s="374" t="s">
        <v>217</v>
      </c>
      <c r="J20" s="9"/>
    </row>
    <row r="21" spans="1:10">
      <c r="A21" s="9">
        <v>8</v>
      </c>
      <c r="B21" s="8" t="s">
        <v>218</v>
      </c>
      <c r="C21" s="8" t="s">
        <v>381</v>
      </c>
      <c r="F21" s="345">
        <f>C41</f>
        <v>0</v>
      </c>
      <c r="G21" s="375">
        <v>0.4</v>
      </c>
      <c r="H21" s="430">
        <v>5.6800000000000003E-2</v>
      </c>
      <c r="I21" s="377">
        <f>G21*H21</f>
        <v>2.2720000000000004E-2</v>
      </c>
      <c r="J21" s="378" t="s">
        <v>382</v>
      </c>
    </row>
    <row r="22" spans="1:10">
      <c r="A22" s="9">
        <v>9</v>
      </c>
      <c r="B22" s="8" t="s">
        <v>383</v>
      </c>
      <c r="C22" s="8" t="s">
        <v>384</v>
      </c>
      <c r="F22" s="345">
        <f>D41</f>
        <v>0</v>
      </c>
      <c r="G22" s="379">
        <v>0</v>
      </c>
      <c r="H22" s="376">
        <v>0</v>
      </c>
      <c r="I22" s="377">
        <f>G22*H22</f>
        <v>0</v>
      </c>
    </row>
    <row r="23" spans="1:10">
      <c r="A23" s="9">
        <v>10</v>
      </c>
      <c r="B23" s="8" t="s">
        <v>223</v>
      </c>
      <c r="C23" s="8" t="s">
        <v>385</v>
      </c>
      <c r="F23" s="345">
        <f>F17</f>
        <v>0</v>
      </c>
      <c r="G23" s="380">
        <v>0.6</v>
      </c>
      <c r="H23" s="438">
        <v>0.1055</v>
      </c>
      <c r="I23" s="381">
        <f>G23*H23</f>
        <v>6.3299999999999995E-2</v>
      </c>
    </row>
    <row r="24" spans="1:10">
      <c r="A24" s="9">
        <v>11</v>
      </c>
      <c r="B24" s="8" t="s">
        <v>38</v>
      </c>
      <c r="C24" s="8" t="s">
        <v>386</v>
      </c>
      <c r="F24" s="373">
        <f>SUM(F21:F23)</f>
        <v>0</v>
      </c>
      <c r="I24" s="377">
        <f>SUM(I21:I23)</f>
        <v>8.6019999999999999E-2</v>
      </c>
      <c r="J24" s="378" t="s">
        <v>387</v>
      </c>
    </row>
    <row r="25" spans="1:10">
      <c r="A25" s="9"/>
    </row>
    <row r="26" spans="1:10">
      <c r="A26" s="9"/>
      <c r="C26" s="9" t="s">
        <v>307</v>
      </c>
      <c r="D26" s="9" t="s">
        <v>308</v>
      </c>
      <c r="E26" s="9" t="s">
        <v>388</v>
      </c>
      <c r="F26" s="9" t="s">
        <v>389</v>
      </c>
      <c r="G26" s="9" t="s">
        <v>390</v>
      </c>
    </row>
    <row r="27" spans="1:10" ht="48">
      <c r="B27" s="344" t="s">
        <v>391</v>
      </c>
      <c r="C27" s="344" t="s">
        <v>946</v>
      </c>
      <c r="D27" s="344" t="s">
        <v>221</v>
      </c>
      <c r="E27" s="344" t="s">
        <v>392</v>
      </c>
      <c r="F27" s="382" t="s">
        <v>947</v>
      </c>
      <c r="G27" s="344" t="s">
        <v>948</v>
      </c>
    </row>
    <row r="28" spans="1:10" ht="10.15" customHeight="1">
      <c r="A28" s="31">
        <v>12</v>
      </c>
      <c r="B28" s="8" t="s">
        <v>393</v>
      </c>
      <c r="C28" s="352">
        <v>0</v>
      </c>
      <c r="D28" s="352">
        <v>0</v>
      </c>
      <c r="E28" s="352">
        <v>0</v>
      </c>
      <c r="F28" s="356">
        <v>0</v>
      </c>
      <c r="G28" s="356">
        <v>0</v>
      </c>
    </row>
    <row r="29" spans="1:10" ht="10.15" customHeight="1">
      <c r="A29" s="31">
        <v>13</v>
      </c>
      <c r="B29" s="8" t="s">
        <v>326</v>
      </c>
      <c r="C29" s="352">
        <v>0</v>
      </c>
      <c r="D29" s="352">
        <v>0</v>
      </c>
      <c r="E29" s="352">
        <v>0</v>
      </c>
      <c r="F29" s="356">
        <v>0</v>
      </c>
      <c r="G29" s="356">
        <v>0</v>
      </c>
    </row>
    <row r="30" spans="1:10" ht="10.15" customHeight="1">
      <c r="A30" s="31">
        <v>14</v>
      </c>
      <c r="B30" s="8" t="s">
        <v>327</v>
      </c>
      <c r="C30" s="352">
        <v>0</v>
      </c>
      <c r="D30" s="352">
        <v>0</v>
      </c>
      <c r="E30" s="352">
        <v>0</v>
      </c>
      <c r="F30" s="356">
        <v>0</v>
      </c>
      <c r="G30" s="356">
        <v>0</v>
      </c>
    </row>
    <row r="31" spans="1:10" ht="10.15" customHeight="1">
      <c r="A31" s="31">
        <v>15</v>
      </c>
      <c r="B31" s="8" t="s">
        <v>328</v>
      </c>
      <c r="C31" s="352">
        <v>0</v>
      </c>
      <c r="D31" s="352">
        <v>0</v>
      </c>
      <c r="E31" s="352">
        <v>0</v>
      </c>
      <c r="F31" s="356">
        <v>0</v>
      </c>
      <c r="G31" s="356">
        <v>0</v>
      </c>
    </row>
    <row r="32" spans="1:10" ht="10.15" customHeight="1">
      <c r="A32" s="31">
        <v>16</v>
      </c>
      <c r="B32" s="8" t="s">
        <v>329</v>
      </c>
      <c r="C32" s="352">
        <v>0</v>
      </c>
      <c r="D32" s="352">
        <v>0</v>
      </c>
      <c r="E32" s="352">
        <v>0</v>
      </c>
      <c r="F32" s="356">
        <v>0</v>
      </c>
      <c r="G32" s="356">
        <v>0</v>
      </c>
    </row>
    <row r="33" spans="1:10" ht="10.15" customHeight="1">
      <c r="A33" s="31">
        <v>17</v>
      </c>
      <c r="B33" s="8" t="s">
        <v>330</v>
      </c>
      <c r="C33" s="352">
        <v>0</v>
      </c>
      <c r="D33" s="352">
        <v>0</v>
      </c>
      <c r="E33" s="352">
        <v>0</v>
      </c>
      <c r="F33" s="356">
        <v>0</v>
      </c>
      <c r="G33" s="356">
        <v>0</v>
      </c>
    </row>
    <row r="34" spans="1:10" ht="10.15" customHeight="1">
      <c r="A34" s="31">
        <v>18</v>
      </c>
      <c r="B34" s="8" t="s">
        <v>331</v>
      </c>
      <c r="C34" s="352">
        <v>0</v>
      </c>
      <c r="D34" s="352">
        <v>0</v>
      </c>
      <c r="E34" s="352">
        <v>0</v>
      </c>
      <c r="F34" s="356">
        <v>0</v>
      </c>
      <c r="G34" s="356">
        <v>0</v>
      </c>
    </row>
    <row r="35" spans="1:10" ht="10.15" customHeight="1">
      <c r="A35" s="31">
        <v>19</v>
      </c>
      <c r="B35" s="8" t="s">
        <v>332</v>
      </c>
      <c r="C35" s="352">
        <v>0</v>
      </c>
      <c r="D35" s="352">
        <v>0</v>
      </c>
      <c r="E35" s="352">
        <v>0</v>
      </c>
      <c r="F35" s="356">
        <v>0</v>
      </c>
      <c r="G35" s="356">
        <v>0</v>
      </c>
    </row>
    <row r="36" spans="1:10" ht="10.15" customHeight="1">
      <c r="A36" s="31">
        <v>20</v>
      </c>
      <c r="B36" s="8" t="s">
        <v>333</v>
      </c>
      <c r="C36" s="352">
        <v>0</v>
      </c>
      <c r="D36" s="352">
        <v>0</v>
      </c>
      <c r="E36" s="352">
        <v>0</v>
      </c>
      <c r="F36" s="356">
        <v>0</v>
      </c>
      <c r="G36" s="356">
        <v>0</v>
      </c>
    </row>
    <row r="37" spans="1:10" ht="10.15" customHeight="1">
      <c r="A37" s="31">
        <v>21</v>
      </c>
      <c r="B37" s="8" t="s">
        <v>334</v>
      </c>
      <c r="C37" s="352">
        <v>0</v>
      </c>
      <c r="D37" s="352">
        <v>0</v>
      </c>
      <c r="E37" s="352">
        <v>0</v>
      </c>
      <c r="F37" s="356">
        <v>0</v>
      </c>
      <c r="G37" s="356">
        <v>0</v>
      </c>
    </row>
    <row r="38" spans="1:10" ht="10.15" customHeight="1">
      <c r="A38" s="31">
        <v>22</v>
      </c>
      <c r="B38" s="8" t="s">
        <v>335</v>
      </c>
      <c r="C38" s="352">
        <v>0</v>
      </c>
      <c r="D38" s="352">
        <v>0</v>
      </c>
      <c r="E38" s="352">
        <v>0</v>
      </c>
      <c r="F38" s="356">
        <v>0</v>
      </c>
      <c r="G38" s="356">
        <v>0</v>
      </c>
    </row>
    <row r="39" spans="1:10" ht="10.15" customHeight="1">
      <c r="A39" s="31">
        <v>23</v>
      </c>
      <c r="B39" s="8" t="s">
        <v>336</v>
      </c>
      <c r="C39" s="352">
        <v>0</v>
      </c>
      <c r="D39" s="352">
        <v>0</v>
      </c>
      <c r="E39" s="352">
        <v>0</v>
      </c>
      <c r="F39" s="356">
        <v>0</v>
      </c>
      <c r="G39" s="356">
        <v>0</v>
      </c>
    </row>
    <row r="40" spans="1:10" ht="10.15" customHeight="1">
      <c r="A40" s="31">
        <v>24</v>
      </c>
      <c r="B40" s="32" t="s">
        <v>324</v>
      </c>
      <c r="C40" s="352">
        <v>0</v>
      </c>
      <c r="D40" s="352">
        <v>0</v>
      </c>
      <c r="E40" s="352">
        <v>0</v>
      </c>
      <c r="F40" s="356">
        <v>0</v>
      </c>
      <c r="G40" s="356">
        <v>0</v>
      </c>
    </row>
    <row r="41" spans="1:10">
      <c r="A41" s="31">
        <v>25</v>
      </c>
      <c r="B41" s="218" t="s">
        <v>394</v>
      </c>
      <c r="C41" s="370">
        <f>AVERAGE(C28:C40)</f>
        <v>0</v>
      </c>
      <c r="D41" s="373">
        <f>AVERAGE(D28:D40)</f>
        <v>0</v>
      </c>
      <c r="E41" s="373">
        <f>AVERAGE(E28:E40)</f>
        <v>0</v>
      </c>
      <c r="F41" s="370">
        <f>AVERAGE(F28:F40)</f>
        <v>0</v>
      </c>
      <c r="G41" s="370">
        <f>AVERAGE(G28:G40)</f>
        <v>0</v>
      </c>
    </row>
    <row r="42" spans="1:10" ht="10.15" customHeight="1">
      <c r="A42" s="9"/>
    </row>
    <row r="43" spans="1:10" ht="10.15" customHeight="1">
      <c r="A43" s="33" t="s">
        <v>233</v>
      </c>
    </row>
    <row r="44" spans="1:10">
      <c r="A44" s="9" t="s">
        <v>234</v>
      </c>
      <c r="B44" s="618" t="s">
        <v>395</v>
      </c>
      <c r="C44" s="618"/>
      <c r="D44" s="618"/>
      <c r="E44" s="618"/>
      <c r="F44" s="618"/>
      <c r="G44" s="618"/>
      <c r="H44" s="618"/>
      <c r="I44" s="618"/>
      <c r="J44" s="618"/>
    </row>
    <row r="45" spans="1:10">
      <c r="A45" s="9" t="s">
        <v>236</v>
      </c>
      <c r="B45" s="8" t="s">
        <v>396</v>
      </c>
    </row>
    <row r="46" spans="1:10">
      <c r="A46" s="9" t="s">
        <v>237</v>
      </c>
      <c r="B46" s="8" t="s">
        <v>397</v>
      </c>
    </row>
    <row r="47" spans="1:10">
      <c r="A47" s="9" t="s">
        <v>238</v>
      </c>
      <c r="B47" s="640" t="s">
        <v>398</v>
      </c>
      <c r="C47" s="640"/>
      <c r="D47" s="640"/>
      <c r="E47" s="640"/>
      <c r="F47" s="640"/>
      <c r="G47" s="640"/>
      <c r="H47" s="640"/>
      <c r="I47" s="640"/>
      <c r="J47" s="640"/>
    </row>
    <row r="48" spans="1:10" ht="25.35" customHeight="1">
      <c r="A48" s="9" t="s">
        <v>239</v>
      </c>
      <c r="B48" s="618" t="s">
        <v>949</v>
      </c>
      <c r="C48" s="618"/>
      <c r="D48" s="618"/>
      <c r="E48" s="618"/>
      <c r="F48" s="618"/>
      <c r="G48" s="618"/>
      <c r="H48" s="618"/>
      <c r="I48" s="618"/>
    </row>
    <row r="49" spans="1:9" ht="14.65" customHeight="1">
      <c r="A49" s="9" t="s">
        <v>241</v>
      </c>
      <c r="B49" s="631" t="s">
        <v>761</v>
      </c>
      <c r="C49" s="631"/>
      <c r="D49" s="631"/>
      <c r="E49" s="631"/>
      <c r="F49" s="631"/>
      <c r="G49" s="631"/>
      <c r="H49" s="631"/>
      <c r="I49" s="631"/>
    </row>
    <row r="50" spans="1:9" ht="9.75" customHeight="1">
      <c r="A50" s="9"/>
    </row>
    <row r="51" spans="1:9" ht="9.75" customHeight="1"/>
  </sheetData>
  <mergeCells count="8">
    <mergeCell ref="B49:I49"/>
    <mergeCell ref="B48:I48"/>
    <mergeCell ref="I1:J1"/>
    <mergeCell ref="B44:J44"/>
    <mergeCell ref="B47:J47"/>
    <mergeCell ref="A3:J3"/>
    <mergeCell ref="A4:J4"/>
    <mergeCell ref="A5:J5"/>
  </mergeCells>
  <phoneticPr fontId="0" type="noConversion"/>
  <printOptions horizontalCentered="1"/>
  <pageMargins left="0.5" right="0.5" top="0.75" bottom="0.75" header="0.3" footer="0.3"/>
  <pageSetup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K66"/>
  <sheetViews>
    <sheetView view="pageBreakPreview" topLeftCell="A11" zoomScale="85" zoomScaleNormal="110" zoomScaleSheetLayoutView="85" workbookViewId="0">
      <selection activeCell="B32" sqref="B32"/>
    </sheetView>
  </sheetViews>
  <sheetFormatPr defaultColWidth="9.33203125" defaultRowHeight="12"/>
  <cols>
    <col min="1" max="1" width="6.83203125" style="8" customWidth="1"/>
    <col min="2" max="2" width="42.33203125" style="8" customWidth="1"/>
    <col min="3" max="3" width="11.33203125" style="8" customWidth="1"/>
    <col min="4" max="4" width="19.6640625" style="8" customWidth="1"/>
    <col min="5" max="5" width="17" style="8" customWidth="1"/>
    <col min="6" max="6" width="14.33203125" style="8" customWidth="1"/>
    <col min="7" max="7" width="16.33203125" style="8" customWidth="1"/>
    <col min="8" max="9" width="15.83203125" style="8" customWidth="1"/>
    <col min="10" max="16384" width="9.33203125" style="8"/>
  </cols>
  <sheetData>
    <row r="1" spans="1:11" ht="9.75" customHeight="1">
      <c r="B1" s="31"/>
      <c r="C1" s="31"/>
      <c r="H1" s="1"/>
      <c r="I1" s="254" t="s">
        <v>280</v>
      </c>
      <c r="K1" s="9"/>
    </row>
    <row r="2" spans="1:11">
      <c r="B2" s="31"/>
      <c r="C2" s="31"/>
      <c r="H2" s="425"/>
      <c r="I2" s="351" t="str">
        <f>'Att 3 - Return on Rate Base'!J2</f>
        <v>For the months ended 12/31/27</v>
      </c>
      <c r="K2" s="9"/>
    </row>
    <row r="3" spans="1:11" ht="10.15" customHeight="1">
      <c r="B3" s="622" t="s">
        <v>399</v>
      </c>
      <c r="C3" s="622"/>
      <c r="D3" s="622"/>
      <c r="E3" s="622"/>
      <c r="F3" s="622"/>
      <c r="G3" s="622"/>
      <c r="H3" s="622"/>
      <c r="I3" s="622"/>
    </row>
    <row r="4" spans="1:11" ht="10.15" customHeight="1">
      <c r="B4" s="622" t="s">
        <v>400</v>
      </c>
      <c r="C4" s="622"/>
      <c r="D4" s="622"/>
      <c r="E4" s="622"/>
      <c r="F4" s="622"/>
      <c r="G4" s="622"/>
      <c r="H4" s="622"/>
      <c r="I4" s="622"/>
    </row>
    <row r="5" spans="1:11" s="32" customFormat="1" ht="12.6" customHeight="1">
      <c r="B5" s="616" t="s">
        <v>957</v>
      </c>
      <c r="C5" s="616"/>
      <c r="D5" s="616"/>
      <c r="E5" s="616"/>
      <c r="F5" s="616"/>
      <c r="G5" s="616"/>
      <c r="H5" s="616"/>
      <c r="I5" s="616"/>
    </row>
    <row r="6" spans="1:11" ht="10.15" customHeight="1"/>
    <row r="7" spans="1:11" ht="10.15" customHeight="1">
      <c r="A7" s="220" t="s">
        <v>29</v>
      </c>
    </row>
    <row r="8" spans="1:11" ht="10.15" customHeight="1">
      <c r="B8" s="641" t="s">
        <v>401</v>
      </c>
      <c r="C8" s="643" t="s">
        <v>402</v>
      </c>
      <c r="D8" s="644"/>
    </row>
    <row r="9" spans="1:11" ht="16.5" customHeight="1">
      <c r="B9" s="642"/>
      <c r="C9" s="643"/>
      <c r="D9" s="644"/>
    </row>
    <row r="10" spans="1:11" ht="10.15" customHeight="1">
      <c r="B10" s="383"/>
      <c r="C10" s="643"/>
      <c r="D10" s="644"/>
    </row>
    <row r="11" spans="1:11" ht="16.5" customHeight="1">
      <c r="A11" s="9">
        <v>1</v>
      </c>
      <c r="B11" s="384">
        <f>-'Att 1 - True-up'!F16</f>
        <v>0</v>
      </c>
      <c r="C11" s="643"/>
      <c r="D11" s="644"/>
      <c r="E11" s="6"/>
    </row>
    <row r="12" spans="1:11" ht="10.15" customHeight="1">
      <c r="A12" s="9"/>
    </row>
    <row r="13" spans="1:11" ht="13.5" customHeight="1">
      <c r="A13" s="9"/>
    </row>
    <row r="14" spans="1:11">
      <c r="A14" s="9"/>
    </row>
    <row r="15" spans="1:11" ht="10.15" customHeight="1">
      <c r="A15" s="9"/>
      <c r="B15" s="385"/>
      <c r="C15" s="385"/>
      <c r="D15" s="385"/>
      <c r="E15" s="385"/>
      <c r="F15" s="385"/>
      <c r="G15" s="385"/>
      <c r="H15" s="385"/>
    </row>
    <row r="16" spans="1:11" ht="36.75" customHeight="1">
      <c r="A16" s="9"/>
      <c r="B16" s="386" t="s">
        <v>403</v>
      </c>
      <c r="C16" s="348"/>
      <c r="D16" s="348" t="s">
        <v>404</v>
      </c>
      <c r="E16" s="348" t="s">
        <v>405</v>
      </c>
      <c r="F16" s="348" t="s">
        <v>406</v>
      </c>
      <c r="G16" s="348" t="s">
        <v>407</v>
      </c>
      <c r="H16" s="348" t="s">
        <v>408</v>
      </c>
      <c r="I16" s="387" t="s">
        <v>409</v>
      </c>
    </row>
    <row r="17" spans="1:9" ht="16.5" customHeight="1">
      <c r="A17" s="9">
        <v>2</v>
      </c>
      <c r="E17" s="388">
        <f>'Att 5 - Interest Rate'!F30</f>
        <v>0</v>
      </c>
    </row>
    <row r="18" spans="1:9" ht="10.15" customHeight="1">
      <c r="A18" s="9"/>
    </row>
    <row r="19" spans="1:9" ht="14.25" customHeight="1">
      <c r="A19" s="9"/>
      <c r="B19" s="346" t="s">
        <v>410</v>
      </c>
    </row>
    <row r="20" spans="1:9" ht="10.15" customHeight="1">
      <c r="A20" s="9"/>
    </row>
    <row r="21" spans="1:9" ht="10.15" customHeight="1">
      <c r="A21" s="9"/>
    </row>
    <row r="22" spans="1:9" ht="17.25" customHeight="1">
      <c r="A22" s="9"/>
      <c r="B22" s="389" t="s">
        <v>411</v>
      </c>
      <c r="E22" s="30"/>
      <c r="G22" s="6" t="s">
        <v>412</v>
      </c>
    </row>
    <row r="23" spans="1:9">
      <c r="A23" s="9">
        <v>3</v>
      </c>
      <c r="B23" s="8" t="s">
        <v>326</v>
      </c>
      <c r="C23" s="365" t="s">
        <v>287</v>
      </c>
      <c r="D23" s="390">
        <f t="shared" ref="D23:D34" si="0">$B$11/12</f>
        <v>0</v>
      </c>
      <c r="E23" s="391">
        <f>$E$17</f>
        <v>0</v>
      </c>
      <c r="F23" s="9">
        <v>12</v>
      </c>
      <c r="G23" s="390">
        <f>D23*E23*F23*-1</f>
        <v>0</v>
      </c>
      <c r="H23" s="357"/>
      <c r="I23" s="390">
        <f>(-G23+D23)*-1</f>
        <v>0</v>
      </c>
    </row>
    <row r="24" spans="1:9">
      <c r="A24" s="9">
        <v>4</v>
      </c>
      <c r="B24" s="8" t="s">
        <v>327</v>
      </c>
      <c r="C24" s="365" t="s">
        <v>287</v>
      </c>
      <c r="D24" s="390">
        <f t="shared" si="0"/>
        <v>0</v>
      </c>
      <c r="E24" s="391">
        <f t="shared" ref="E24:E52" si="1">$E$17</f>
        <v>0</v>
      </c>
      <c r="F24" s="9">
        <v>11</v>
      </c>
      <c r="G24" s="390">
        <f t="shared" ref="G24:G34" si="2">D24*E24*F24*-1</f>
        <v>0</v>
      </c>
      <c r="H24" s="357"/>
      <c r="I24" s="390">
        <f t="shared" ref="I24:I34" si="3">(-G24+D24)*-1</f>
        <v>0</v>
      </c>
    </row>
    <row r="25" spans="1:9">
      <c r="A25" s="9">
        <v>5</v>
      </c>
      <c r="B25" s="8" t="s">
        <v>328</v>
      </c>
      <c r="C25" s="365" t="s">
        <v>287</v>
      </c>
      <c r="D25" s="390">
        <f t="shared" si="0"/>
        <v>0</v>
      </c>
      <c r="E25" s="391">
        <f t="shared" si="1"/>
        <v>0</v>
      </c>
      <c r="F25" s="9">
        <v>10</v>
      </c>
      <c r="G25" s="390">
        <f t="shared" si="2"/>
        <v>0</v>
      </c>
      <c r="H25" s="357"/>
      <c r="I25" s="390">
        <f t="shared" si="3"/>
        <v>0</v>
      </c>
    </row>
    <row r="26" spans="1:9">
      <c r="A26" s="9">
        <v>6</v>
      </c>
      <c r="B26" s="8" t="s">
        <v>329</v>
      </c>
      <c r="C26" s="365" t="s">
        <v>287</v>
      </c>
      <c r="D26" s="390">
        <f t="shared" si="0"/>
        <v>0</v>
      </c>
      <c r="E26" s="391">
        <f t="shared" si="1"/>
        <v>0</v>
      </c>
      <c r="F26" s="9">
        <v>9</v>
      </c>
      <c r="G26" s="390">
        <f t="shared" si="2"/>
        <v>0</v>
      </c>
      <c r="H26" s="357"/>
      <c r="I26" s="390">
        <f t="shared" si="3"/>
        <v>0</v>
      </c>
    </row>
    <row r="27" spans="1:9">
      <c r="A27" s="9">
        <v>7</v>
      </c>
      <c r="B27" s="8" t="s">
        <v>330</v>
      </c>
      <c r="C27" s="365" t="s">
        <v>287</v>
      </c>
      <c r="D27" s="390">
        <f t="shared" si="0"/>
        <v>0</v>
      </c>
      <c r="E27" s="391">
        <f t="shared" si="1"/>
        <v>0</v>
      </c>
      <c r="F27" s="9">
        <v>8</v>
      </c>
      <c r="G27" s="390">
        <f t="shared" si="2"/>
        <v>0</v>
      </c>
      <c r="H27" s="357"/>
      <c r="I27" s="390">
        <f t="shared" si="3"/>
        <v>0</v>
      </c>
    </row>
    <row r="28" spans="1:9">
      <c r="A28" s="9">
        <v>8</v>
      </c>
      <c r="B28" s="8" t="s">
        <v>331</v>
      </c>
      <c r="C28" s="365" t="s">
        <v>287</v>
      </c>
      <c r="D28" s="390">
        <f t="shared" si="0"/>
        <v>0</v>
      </c>
      <c r="E28" s="391">
        <f t="shared" si="1"/>
        <v>0</v>
      </c>
      <c r="F28" s="9">
        <v>7</v>
      </c>
      <c r="G28" s="390">
        <f t="shared" si="2"/>
        <v>0</v>
      </c>
      <c r="H28" s="357"/>
      <c r="I28" s="390">
        <f t="shared" si="3"/>
        <v>0</v>
      </c>
    </row>
    <row r="29" spans="1:9">
      <c r="A29" s="9">
        <v>9</v>
      </c>
      <c r="B29" s="8" t="s">
        <v>332</v>
      </c>
      <c r="C29" s="365" t="s">
        <v>287</v>
      </c>
      <c r="D29" s="390">
        <f t="shared" si="0"/>
        <v>0</v>
      </c>
      <c r="E29" s="391">
        <f t="shared" si="1"/>
        <v>0</v>
      </c>
      <c r="F29" s="9">
        <v>6</v>
      </c>
      <c r="G29" s="390">
        <f t="shared" si="2"/>
        <v>0</v>
      </c>
      <c r="H29" s="357"/>
      <c r="I29" s="390">
        <f t="shared" si="3"/>
        <v>0</v>
      </c>
    </row>
    <row r="30" spans="1:9">
      <c r="A30" s="9">
        <v>10</v>
      </c>
      <c r="B30" s="8" t="s">
        <v>333</v>
      </c>
      <c r="C30" s="365" t="s">
        <v>287</v>
      </c>
      <c r="D30" s="390">
        <f t="shared" si="0"/>
        <v>0</v>
      </c>
      <c r="E30" s="391">
        <f t="shared" si="1"/>
        <v>0</v>
      </c>
      <c r="F30" s="9">
        <v>5</v>
      </c>
      <c r="G30" s="390">
        <f t="shared" si="2"/>
        <v>0</v>
      </c>
      <c r="H30" s="357"/>
      <c r="I30" s="390">
        <f t="shared" si="3"/>
        <v>0</v>
      </c>
    </row>
    <row r="31" spans="1:9">
      <c r="A31" s="9">
        <v>11</v>
      </c>
      <c r="B31" s="8" t="s">
        <v>334</v>
      </c>
      <c r="C31" s="365" t="s">
        <v>287</v>
      </c>
      <c r="D31" s="390">
        <f t="shared" si="0"/>
        <v>0</v>
      </c>
      <c r="E31" s="391">
        <f t="shared" si="1"/>
        <v>0</v>
      </c>
      <c r="F31" s="9">
        <v>4</v>
      </c>
      <c r="G31" s="390">
        <f t="shared" si="2"/>
        <v>0</v>
      </c>
      <c r="H31" s="357"/>
      <c r="I31" s="390">
        <f t="shared" si="3"/>
        <v>0</v>
      </c>
    </row>
    <row r="32" spans="1:9">
      <c r="A32" s="9">
        <v>12</v>
      </c>
      <c r="B32" s="8" t="s">
        <v>335</v>
      </c>
      <c r="C32" s="365" t="s">
        <v>287</v>
      </c>
      <c r="D32" s="390">
        <f t="shared" si="0"/>
        <v>0</v>
      </c>
      <c r="E32" s="391">
        <f t="shared" si="1"/>
        <v>0</v>
      </c>
      <c r="F32" s="9">
        <v>3</v>
      </c>
      <c r="G32" s="390">
        <f t="shared" si="2"/>
        <v>0</v>
      </c>
      <c r="H32" s="357"/>
      <c r="I32" s="390">
        <f t="shared" si="3"/>
        <v>0</v>
      </c>
    </row>
    <row r="33" spans="1:9">
      <c r="A33" s="9">
        <v>13</v>
      </c>
      <c r="B33" s="8" t="s">
        <v>336</v>
      </c>
      <c r="C33" s="365" t="s">
        <v>287</v>
      </c>
      <c r="D33" s="390">
        <f t="shared" si="0"/>
        <v>0</v>
      </c>
      <c r="E33" s="391">
        <f t="shared" si="1"/>
        <v>0</v>
      </c>
      <c r="F33" s="9">
        <v>2</v>
      </c>
      <c r="G33" s="390">
        <f t="shared" si="2"/>
        <v>0</v>
      </c>
      <c r="H33" s="357"/>
      <c r="I33" s="390">
        <f t="shared" si="3"/>
        <v>0</v>
      </c>
    </row>
    <row r="34" spans="1:9">
      <c r="A34" s="9">
        <v>14</v>
      </c>
      <c r="B34" s="8" t="s">
        <v>324</v>
      </c>
      <c r="C34" s="365" t="s">
        <v>287</v>
      </c>
      <c r="D34" s="390">
        <f t="shared" si="0"/>
        <v>0</v>
      </c>
      <c r="E34" s="391">
        <f t="shared" si="1"/>
        <v>0</v>
      </c>
      <c r="F34" s="9">
        <v>1</v>
      </c>
      <c r="G34" s="392">
        <f t="shared" si="2"/>
        <v>0</v>
      </c>
      <c r="H34" s="357"/>
      <c r="I34" s="392">
        <f t="shared" si="3"/>
        <v>0</v>
      </c>
    </row>
    <row r="35" spans="1:9">
      <c r="A35" s="9">
        <v>15</v>
      </c>
      <c r="E35" s="393"/>
      <c r="F35" s="9"/>
      <c r="G35" s="394">
        <f>SUM(G23:G34)</f>
        <v>0</v>
      </c>
      <c r="H35" s="357"/>
      <c r="I35" s="395">
        <f>SUM(I23:I34)</f>
        <v>0</v>
      </c>
    </row>
    <row r="36" spans="1:9">
      <c r="A36" s="9"/>
      <c r="E36" s="393"/>
      <c r="F36" s="9"/>
      <c r="H36" s="357"/>
      <c r="I36" s="396"/>
    </row>
    <row r="37" spans="1:9">
      <c r="A37" s="9"/>
      <c r="E37" s="393"/>
      <c r="F37" s="9"/>
      <c r="G37" s="6" t="s">
        <v>413</v>
      </c>
      <c r="H37" s="357"/>
      <c r="I37" s="396"/>
    </row>
    <row r="38" spans="1:9">
      <c r="A38" s="9">
        <v>16</v>
      </c>
      <c r="B38" s="8" t="s">
        <v>414</v>
      </c>
      <c r="C38" s="365" t="s">
        <v>415</v>
      </c>
      <c r="D38" s="279">
        <f>I35</f>
        <v>0</v>
      </c>
      <c r="E38" s="391">
        <f>$E$17</f>
        <v>0</v>
      </c>
      <c r="F38" s="9">
        <v>12</v>
      </c>
      <c r="G38" s="390">
        <f>D38*E38*F38</f>
        <v>0</v>
      </c>
      <c r="H38" s="357"/>
      <c r="I38" s="390">
        <f>G38+D38</f>
        <v>0</v>
      </c>
    </row>
    <row r="39" spans="1:9">
      <c r="A39" s="9"/>
      <c r="E39" s="393"/>
      <c r="F39" s="9"/>
      <c r="H39" s="357"/>
      <c r="I39" s="396"/>
    </row>
    <row r="40" spans="1:9">
      <c r="A40" s="9"/>
      <c r="B40" s="397" t="s">
        <v>416</v>
      </c>
      <c r="E40" s="393"/>
      <c r="F40" s="9"/>
      <c r="G40" s="6" t="s">
        <v>412</v>
      </c>
      <c r="H40" s="357"/>
      <c r="I40" s="396"/>
    </row>
    <row r="41" spans="1:9">
      <c r="A41" s="9">
        <v>17</v>
      </c>
      <c r="B41" s="8" t="s">
        <v>326</v>
      </c>
      <c r="C41" s="365" t="s">
        <v>417</v>
      </c>
      <c r="D41" s="390">
        <f>-I38</f>
        <v>0</v>
      </c>
      <c r="E41" s="391">
        <f t="shared" si="1"/>
        <v>0</v>
      </c>
      <c r="F41" s="9"/>
      <c r="G41" s="390">
        <f>D41*E41*-1</f>
        <v>0</v>
      </c>
      <c r="H41" s="390">
        <f>PMT(E41,12,I38)</f>
        <v>0</v>
      </c>
      <c r="I41" s="390">
        <f>(D41+D41*E41-H41)*-1</f>
        <v>0</v>
      </c>
    </row>
    <row r="42" spans="1:9">
      <c r="A42" s="9">
        <v>18</v>
      </c>
      <c r="B42" s="8" t="s">
        <v>327</v>
      </c>
      <c r="C42" s="365" t="s">
        <v>417</v>
      </c>
      <c r="D42" s="390">
        <f>-I41</f>
        <v>0</v>
      </c>
      <c r="E42" s="391">
        <f t="shared" si="1"/>
        <v>0</v>
      </c>
      <c r="F42" s="9"/>
      <c r="G42" s="390">
        <f t="shared" ref="G42:G52" si="4">D42*E42*-1</f>
        <v>0</v>
      </c>
      <c r="H42" s="390">
        <f>$H$41</f>
        <v>0</v>
      </c>
      <c r="I42" s="390">
        <f t="shared" ref="I42:I52" si="5">(D42+D42*E42-H42)*-1</f>
        <v>0</v>
      </c>
    </row>
    <row r="43" spans="1:9">
      <c r="A43" s="9">
        <v>19</v>
      </c>
      <c r="B43" s="8" t="s">
        <v>328</v>
      </c>
      <c r="C43" s="365" t="s">
        <v>417</v>
      </c>
      <c r="D43" s="390">
        <f t="shared" ref="D43:D52" si="6">-I42</f>
        <v>0</v>
      </c>
      <c r="E43" s="391">
        <f t="shared" si="1"/>
        <v>0</v>
      </c>
      <c r="F43" s="9"/>
      <c r="G43" s="390">
        <f t="shared" si="4"/>
        <v>0</v>
      </c>
      <c r="H43" s="390">
        <f t="shared" ref="H43:H52" si="7">$H$41</f>
        <v>0</v>
      </c>
      <c r="I43" s="390">
        <f t="shared" si="5"/>
        <v>0</v>
      </c>
    </row>
    <row r="44" spans="1:9">
      <c r="A44" s="9">
        <v>20</v>
      </c>
      <c r="B44" s="8" t="s">
        <v>329</v>
      </c>
      <c r="C44" s="365" t="s">
        <v>417</v>
      </c>
      <c r="D44" s="390">
        <f t="shared" si="6"/>
        <v>0</v>
      </c>
      <c r="E44" s="391">
        <f t="shared" si="1"/>
        <v>0</v>
      </c>
      <c r="F44" s="9"/>
      <c r="G44" s="390">
        <f t="shared" si="4"/>
        <v>0</v>
      </c>
      <c r="H44" s="390">
        <f t="shared" si="7"/>
        <v>0</v>
      </c>
      <c r="I44" s="390">
        <f t="shared" si="5"/>
        <v>0</v>
      </c>
    </row>
    <row r="45" spans="1:9">
      <c r="A45" s="9">
        <v>21</v>
      </c>
      <c r="B45" s="8" t="s">
        <v>330</v>
      </c>
      <c r="C45" s="365" t="s">
        <v>417</v>
      </c>
      <c r="D45" s="390">
        <f t="shared" si="6"/>
        <v>0</v>
      </c>
      <c r="E45" s="391">
        <f t="shared" si="1"/>
        <v>0</v>
      </c>
      <c r="F45" s="9"/>
      <c r="G45" s="390">
        <f t="shared" si="4"/>
        <v>0</v>
      </c>
      <c r="H45" s="390">
        <f t="shared" si="7"/>
        <v>0</v>
      </c>
      <c r="I45" s="390">
        <f t="shared" si="5"/>
        <v>0</v>
      </c>
    </row>
    <row r="46" spans="1:9">
      <c r="A46" s="9">
        <v>22</v>
      </c>
      <c r="B46" s="8" t="s">
        <v>331</v>
      </c>
      <c r="C46" s="365" t="s">
        <v>417</v>
      </c>
      <c r="D46" s="390">
        <f t="shared" si="6"/>
        <v>0</v>
      </c>
      <c r="E46" s="391">
        <f t="shared" si="1"/>
        <v>0</v>
      </c>
      <c r="F46" s="9"/>
      <c r="G46" s="390">
        <f t="shared" si="4"/>
        <v>0</v>
      </c>
      <c r="H46" s="390">
        <f t="shared" si="7"/>
        <v>0</v>
      </c>
      <c r="I46" s="390">
        <f t="shared" si="5"/>
        <v>0</v>
      </c>
    </row>
    <row r="47" spans="1:9">
      <c r="A47" s="9">
        <v>23</v>
      </c>
      <c r="B47" s="8" t="s">
        <v>332</v>
      </c>
      <c r="C47" s="365" t="s">
        <v>417</v>
      </c>
      <c r="D47" s="390">
        <f t="shared" si="6"/>
        <v>0</v>
      </c>
      <c r="E47" s="391">
        <f t="shared" si="1"/>
        <v>0</v>
      </c>
      <c r="F47" s="9"/>
      <c r="G47" s="390">
        <f t="shared" si="4"/>
        <v>0</v>
      </c>
      <c r="H47" s="390">
        <f t="shared" si="7"/>
        <v>0</v>
      </c>
      <c r="I47" s="390">
        <f t="shared" si="5"/>
        <v>0</v>
      </c>
    </row>
    <row r="48" spans="1:9">
      <c r="A48" s="9">
        <v>24</v>
      </c>
      <c r="B48" s="8" t="s">
        <v>333</v>
      </c>
      <c r="C48" s="365" t="s">
        <v>417</v>
      </c>
      <c r="D48" s="390">
        <f t="shared" si="6"/>
        <v>0</v>
      </c>
      <c r="E48" s="391">
        <f t="shared" si="1"/>
        <v>0</v>
      </c>
      <c r="F48" s="9"/>
      <c r="G48" s="390">
        <f t="shared" si="4"/>
        <v>0</v>
      </c>
      <c r="H48" s="390">
        <f t="shared" si="7"/>
        <v>0</v>
      </c>
      <c r="I48" s="390">
        <f t="shared" si="5"/>
        <v>0</v>
      </c>
    </row>
    <row r="49" spans="1:9">
      <c r="A49" s="9">
        <v>25</v>
      </c>
      <c r="B49" s="8" t="s">
        <v>334</v>
      </c>
      <c r="C49" s="365" t="s">
        <v>417</v>
      </c>
      <c r="D49" s="390">
        <f t="shared" si="6"/>
        <v>0</v>
      </c>
      <c r="E49" s="391">
        <f t="shared" si="1"/>
        <v>0</v>
      </c>
      <c r="F49" s="9"/>
      <c r="G49" s="390">
        <f t="shared" si="4"/>
        <v>0</v>
      </c>
      <c r="H49" s="390">
        <f t="shared" si="7"/>
        <v>0</v>
      </c>
      <c r="I49" s="390">
        <f t="shared" si="5"/>
        <v>0</v>
      </c>
    </row>
    <row r="50" spans="1:9">
      <c r="A50" s="9">
        <v>26</v>
      </c>
      <c r="B50" s="8" t="s">
        <v>335</v>
      </c>
      <c r="C50" s="365" t="s">
        <v>417</v>
      </c>
      <c r="D50" s="390">
        <f t="shared" si="6"/>
        <v>0</v>
      </c>
      <c r="E50" s="391">
        <f t="shared" si="1"/>
        <v>0</v>
      </c>
      <c r="F50" s="9"/>
      <c r="G50" s="390">
        <f t="shared" si="4"/>
        <v>0</v>
      </c>
      <c r="H50" s="390">
        <f t="shared" si="7"/>
        <v>0</v>
      </c>
      <c r="I50" s="390">
        <f t="shared" si="5"/>
        <v>0</v>
      </c>
    </row>
    <row r="51" spans="1:9">
      <c r="A51" s="9">
        <v>27</v>
      </c>
      <c r="B51" s="8" t="s">
        <v>336</v>
      </c>
      <c r="C51" s="365" t="s">
        <v>417</v>
      </c>
      <c r="D51" s="390">
        <f t="shared" si="6"/>
        <v>0</v>
      </c>
      <c r="E51" s="391">
        <f t="shared" si="1"/>
        <v>0</v>
      </c>
      <c r="F51" s="9"/>
      <c r="G51" s="390">
        <f t="shared" si="4"/>
        <v>0</v>
      </c>
      <c r="H51" s="390">
        <f t="shared" si="7"/>
        <v>0</v>
      </c>
      <c r="I51" s="390">
        <f t="shared" si="5"/>
        <v>0</v>
      </c>
    </row>
    <row r="52" spans="1:9">
      <c r="A52" s="9">
        <v>28</v>
      </c>
      <c r="B52" s="8" t="s">
        <v>324</v>
      </c>
      <c r="C52" s="365" t="s">
        <v>417</v>
      </c>
      <c r="D52" s="390">
        <f t="shared" si="6"/>
        <v>0</v>
      </c>
      <c r="E52" s="391">
        <f t="shared" si="1"/>
        <v>0</v>
      </c>
      <c r="F52" s="9"/>
      <c r="G52" s="390">
        <f t="shared" si="4"/>
        <v>0</v>
      </c>
      <c r="H52" s="390">
        <f t="shared" si="7"/>
        <v>0</v>
      </c>
      <c r="I52" s="392">
        <f t="shared" si="5"/>
        <v>0</v>
      </c>
    </row>
    <row r="53" spans="1:9">
      <c r="A53" s="9">
        <v>29</v>
      </c>
      <c r="E53" s="30"/>
      <c r="G53" s="398">
        <f>SUM(G41:G52)</f>
        <v>0</v>
      </c>
      <c r="H53" s="357"/>
      <c r="I53" s="399"/>
    </row>
    <row r="54" spans="1:9">
      <c r="A54" s="9"/>
      <c r="H54" s="357"/>
      <c r="I54" s="357"/>
    </row>
    <row r="55" spans="1:9">
      <c r="A55" s="9">
        <v>30</v>
      </c>
      <c r="B55" s="8" t="s">
        <v>418</v>
      </c>
      <c r="D55" s="357"/>
      <c r="G55" s="357"/>
      <c r="H55" s="390">
        <f>SUM(H41:H52)*-1</f>
        <v>0</v>
      </c>
      <c r="I55" s="357"/>
    </row>
    <row r="56" spans="1:9">
      <c r="A56" s="9">
        <v>31</v>
      </c>
      <c r="B56" s="8" t="s">
        <v>419</v>
      </c>
      <c r="D56" s="357"/>
      <c r="G56" s="357"/>
      <c r="H56" s="390">
        <f>B11</f>
        <v>0</v>
      </c>
      <c r="I56" s="357"/>
    </row>
    <row r="57" spans="1:9">
      <c r="A57" s="9">
        <v>32</v>
      </c>
      <c r="B57" s="8" t="s">
        <v>420</v>
      </c>
      <c r="D57" s="357"/>
      <c r="G57" s="357"/>
      <c r="H57" s="390">
        <f>H55+H56</f>
        <v>0</v>
      </c>
      <c r="I57" s="357"/>
    </row>
    <row r="58" spans="1:9">
      <c r="A58" s="9"/>
    </row>
    <row r="61" spans="1:9" ht="9.75" customHeight="1"/>
    <row r="62" spans="1:9" ht="8.1" customHeight="1"/>
    <row r="63" spans="1:9" ht="7.15" customHeight="1"/>
    <row r="64" spans="1:9" ht="15" customHeight="1"/>
    <row r="65" ht="12" customHeight="1"/>
    <row r="66" ht="10.15" customHeight="1"/>
  </sheetData>
  <mergeCells count="5">
    <mergeCell ref="B3:I3"/>
    <mergeCell ref="B8:B9"/>
    <mergeCell ref="B5:I5"/>
    <mergeCell ref="B4:I4"/>
    <mergeCell ref="C8:D11"/>
  </mergeCells>
  <phoneticPr fontId="0" type="noConversion"/>
  <printOptions horizontalCentered="1"/>
  <pageMargins left="0.5" right="0.5" top="0.75" bottom="0.75" header="0.3" footer="0.3"/>
  <pageSetup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J32"/>
  <sheetViews>
    <sheetView view="pageBreakPreview" zoomScale="85" zoomScaleNormal="100" zoomScaleSheetLayoutView="85" workbookViewId="0">
      <selection activeCell="B32" sqref="B32"/>
    </sheetView>
  </sheetViews>
  <sheetFormatPr defaultColWidth="9.33203125" defaultRowHeight="12"/>
  <cols>
    <col min="1" max="1" width="13.1640625" style="8" customWidth="1"/>
    <col min="2" max="2" width="17.83203125" style="8" customWidth="1"/>
    <col min="3" max="3" width="24.33203125" style="8" customWidth="1"/>
    <col min="4" max="4" width="12.33203125" style="8" customWidth="1"/>
    <col min="5" max="5" width="12.6640625" style="8" customWidth="1"/>
    <col min="6" max="6" width="18" style="8" customWidth="1"/>
    <col min="7" max="7" width="9.33203125" style="8"/>
    <col min="8" max="8" width="13.33203125" style="8" customWidth="1"/>
    <col min="9" max="9" width="12.33203125" style="8" customWidth="1"/>
    <col min="10" max="16384" width="9.33203125" style="8"/>
  </cols>
  <sheetData>
    <row r="1" spans="1:10">
      <c r="A1" s="31"/>
      <c r="B1" s="31"/>
      <c r="J1" s="254" t="s">
        <v>280</v>
      </c>
    </row>
    <row r="2" spans="1:10">
      <c r="A2" s="31"/>
      <c r="B2" s="31"/>
      <c r="H2" s="406"/>
      <c r="I2" s="406"/>
      <c r="J2" s="351" t="str">
        <f>'Att 4 - Interest on True-up'!I2</f>
        <v>For the months ended 12/31/27</v>
      </c>
    </row>
    <row r="3" spans="1:10">
      <c r="A3" s="622" t="s">
        <v>421</v>
      </c>
      <c r="B3" s="622"/>
      <c r="C3" s="622"/>
      <c r="D3" s="622"/>
      <c r="E3" s="622"/>
      <c r="F3" s="622"/>
      <c r="G3" s="622"/>
      <c r="H3" s="622"/>
      <c r="I3" s="622"/>
      <c r="J3" s="622"/>
    </row>
    <row r="4" spans="1:10">
      <c r="A4" s="622" t="s">
        <v>11</v>
      </c>
      <c r="B4" s="622"/>
      <c r="C4" s="622"/>
      <c r="D4" s="622"/>
      <c r="E4" s="622"/>
      <c r="F4" s="622"/>
      <c r="G4" s="622"/>
      <c r="H4" s="622"/>
      <c r="I4" s="622"/>
      <c r="J4" s="622"/>
    </row>
    <row r="5" spans="1:10" s="32" customFormat="1">
      <c r="A5" s="616" t="s">
        <v>957</v>
      </c>
      <c r="B5" s="616"/>
      <c r="C5" s="616"/>
      <c r="D5" s="616"/>
      <c r="E5" s="616"/>
      <c r="F5" s="616"/>
      <c r="G5" s="616"/>
      <c r="H5" s="616"/>
      <c r="I5" s="616"/>
      <c r="J5" s="616"/>
    </row>
    <row r="8" spans="1:10">
      <c r="A8" s="8" t="s">
        <v>422</v>
      </c>
    </row>
    <row r="10" spans="1:10">
      <c r="B10" s="8" t="s">
        <v>423</v>
      </c>
    </row>
    <row r="11" spans="1:10">
      <c r="A11" s="9">
        <v>1</v>
      </c>
      <c r="B11" s="17"/>
      <c r="C11" s="49" t="s">
        <v>424</v>
      </c>
      <c r="D11" s="17"/>
      <c r="E11" s="17"/>
      <c r="F11" s="422">
        <v>0</v>
      </c>
      <c r="H11" s="17"/>
      <c r="I11" s="17"/>
      <c r="J11" s="17"/>
    </row>
    <row r="12" spans="1:10">
      <c r="A12" s="9">
        <v>2</v>
      </c>
      <c r="B12" s="17"/>
      <c r="C12" s="49" t="s">
        <v>425</v>
      </c>
      <c r="D12" s="17"/>
      <c r="E12" s="17"/>
      <c r="F12" s="422">
        <v>0</v>
      </c>
      <c r="H12" s="17"/>
      <c r="I12" s="17"/>
      <c r="J12" s="17"/>
    </row>
    <row r="13" spans="1:10">
      <c r="A13" s="9">
        <v>3</v>
      </c>
      <c r="B13" s="17"/>
      <c r="C13" s="49" t="s">
        <v>426</v>
      </c>
      <c r="D13" s="17"/>
      <c r="E13" s="17"/>
      <c r="F13" s="422">
        <v>0</v>
      </c>
      <c r="H13" s="17"/>
      <c r="I13" s="17"/>
      <c r="J13" s="17"/>
    </row>
    <row r="14" spans="1:10">
      <c r="A14" s="9">
        <v>4</v>
      </c>
      <c r="B14" s="17"/>
      <c r="C14" s="49" t="s">
        <v>427</v>
      </c>
      <c r="D14" s="17"/>
      <c r="E14" s="17"/>
      <c r="F14" s="422">
        <v>0</v>
      </c>
      <c r="H14" s="17"/>
      <c r="I14" s="17"/>
      <c r="J14" s="17"/>
    </row>
    <row r="15" spans="1:10">
      <c r="A15" s="9">
        <v>5</v>
      </c>
      <c r="B15" s="17"/>
      <c r="C15" s="49" t="s">
        <v>428</v>
      </c>
      <c r="D15" s="17"/>
      <c r="E15" s="17"/>
      <c r="F15" s="422">
        <v>0</v>
      </c>
      <c r="H15" s="17"/>
      <c r="I15" s="17"/>
      <c r="J15" s="17"/>
    </row>
    <row r="16" spans="1:10">
      <c r="A16" s="9">
        <v>6</v>
      </c>
      <c r="B16" s="17"/>
      <c r="C16" s="49" t="s">
        <v>429</v>
      </c>
      <c r="D16" s="17"/>
      <c r="E16" s="17"/>
      <c r="F16" s="422">
        <v>0</v>
      </c>
      <c r="H16" s="17"/>
      <c r="I16" s="17"/>
      <c r="J16" s="17"/>
    </row>
    <row r="17" spans="1:10">
      <c r="A17" s="9">
        <v>7</v>
      </c>
      <c r="B17" s="17"/>
      <c r="C17" s="49" t="s">
        <v>430</v>
      </c>
      <c r="D17" s="17"/>
      <c r="E17" s="17"/>
      <c r="F17" s="422">
        <v>0</v>
      </c>
      <c r="H17" s="17"/>
      <c r="I17" s="17"/>
      <c r="J17" s="17"/>
    </row>
    <row r="18" spans="1:10">
      <c r="A18" s="9">
        <v>8</v>
      </c>
      <c r="B18" s="17"/>
      <c r="C18" s="49" t="s">
        <v>431</v>
      </c>
      <c r="D18" s="17"/>
      <c r="E18" s="17"/>
      <c r="F18" s="422">
        <v>0</v>
      </c>
      <c r="H18" s="17"/>
      <c r="I18" s="17"/>
      <c r="J18" s="17"/>
    </row>
    <row r="19" spans="1:10">
      <c r="A19" s="9">
        <v>9</v>
      </c>
      <c r="B19" s="17"/>
      <c r="C19" s="49" t="s">
        <v>432</v>
      </c>
      <c r="D19" s="17"/>
      <c r="E19" s="17"/>
      <c r="F19" s="422">
        <v>0</v>
      </c>
      <c r="H19" s="17"/>
      <c r="I19" s="17"/>
      <c r="J19" s="17"/>
    </row>
    <row r="20" spans="1:10">
      <c r="A20" s="9">
        <v>10</v>
      </c>
      <c r="B20" s="17"/>
      <c r="C20" s="49" t="s">
        <v>433</v>
      </c>
      <c r="D20" s="17"/>
      <c r="E20" s="17"/>
      <c r="F20" s="422">
        <v>0</v>
      </c>
      <c r="H20" s="17"/>
      <c r="I20" s="17"/>
      <c r="J20" s="17"/>
    </row>
    <row r="21" spans="1:10">
      <c r="A21" s="9">
        <v>11</v>
      </c>
      <c r="B21" s="17"/>
      <c r="C21" s="49" t="s">
        <v>434</v>
      </c>
      <c r="D21" s="17"/>
      <c r="E21" s="17"/>
      <c r="F21" s="422">
        <v>0</v>
      </c>
      <c r="H21" s="17"/>
      <c r="I21" s="17"/>
      <c r="J21" s="17"/>
    </row>
    <row r="22" spans="1:10">
      <c r="A22" s="9">
        <v>12</v>
      </c>
      <c r="B22" s="17"/>
      <c r="C22" s="49" t="s">
        <v>435</v>
      </c>
      <c r="D22" s="17"/>
      <c r="E22" s="17"/>
      <c r="F22" s="422">
        <v>0</v>
      </c>
      <c r="H22" s="17"/>
      <c r="I22" s="17"/>
      <c r="J22" s="17"/>
    </row>
    <row r="23" spans="1:10">
      <c r="A23" s="9">
        <v>13</v>
      </c>
      <c r="B23" s="17"/>
      <c r="C23" s="49" t="s">
        <v>436</v>
      </c>
      <c r="D23" s="17"/>
      <c r="E23" s="17"/>
      <c r="F23" s="422">
        <v>0</v>
      </c>
      <c r="H23" s="17"/>
      <c r="I23" s="17"/>
      <c r="J23" s="17"/>
    </row>
    <row r="24" spans="1:10">
      <c r="A24" s="9">
        <v>14</v>
      </c>
      <c r="B24" s="17"/>
      <c r="C24" s="49" t="s">
        <v>437</v>
      </c>
      <c r="D24" s="17"/>
      <c r="E24" s="17"/>
      <c r="F24" s="422">
        <v>0</v>
      </c>
      <c r="H24" s="17"/>
      <c r="I24" s="17"/>
      <c r="J24" s="17"/>
    </row>
    <row r="25" spans="1:10">
      <c r="A25" s="9">
        <v>15</v>
      </c>
      <c r="B25" s="17"/>
      <c r="C25" s="49" t="s">
        <v>438</v>
      </c>
      <c r="D25" s="17"/>
      <c r="E25" s="17"/>
      <c r="F25" s="422">
        <v>0</v>
      </c>
      <c r="H25" s="17"/>
      <c r="I25" s="17"/>
      <c r="J25" s="17"/>
    </row>
    <row r="26" spans="1:10">
      <c r="A26" s="9">
        <v>16</v>
      </c>
      <c r="B26" s="17"/>
      <c r="C26" s="49" t="s">
        <v>439</v>
      </c>
      <c r="D26" s="17"/>
      <c r="E26" s="17"/>
      <c r="F26" s="422">
        <v>0</v>
      </c>
      <c r="H26" s="17"/>
      <c r="I26" s="17"/>
      <c r="J26" s="17"/>
    </row>
    <row r="27" spans="1:10">
      <c r="A27" s="9">
        <v>17</v>
      </c>
      <c r="B27" s="17"/>
      <c r="C27" s="49" t="s">
        <v>440</v>
      </c>
      <c r="D27" s="17"/>
      <c r="E27" s="17"/>
      <c r="F27" s="422">
        <v>0</v>
      </c>
      <c r="H27" s="17"/>
      <c r="I27" s="17"/>
      <c r="J27" s="17"/>
    </row>
    <row r="28" spans="1:10">
      <c r="A28" s="9"/>
      <c r="B28" s="17"/>
      <c r="C28" s="17"/>
      <c r="D28" s="17"/>
      <c r="E28" s="17"/>
      <c r="F28" s="17"/>
      <c r="H28" s="17"/>
      <c r="I28" s="17"/>
      <c r="J28" s="17"/>
    </row>
    <row r="29" spans="1:10">
      <c r="A29" s="9">
        <v>18</v>
      </c>
      <c r="B29" s="8" t="s">
        <v>441</v>
      </c>
      <c r="F29" s="400">
        <f>AVERAGE(F11:F27)</f>
        <v>0</v>
      </c>
    </row>
    <row r="30" spans="1:10">
      <c r="A30" s="9">
        <v>19</v>
      </c>
      <c r="B30" s="8" t="s">
        <v>442</v>
      </c>
      <c r="F30" s="401">
        <f>F29/12</f>
        <v>0</v>
      </c>
    </row>
    <row r="32" spans="1:10">
      <c r="A32" s="8" t="s">
        <v>443</v>
      </c>
    </row>
  </sheetData>
  <mergeCells count="3">
    <mergeCell ref="A3:J3"/>
    <mergeCell ref="A4:J4"/>
    <mergeCell ref="A5:J5"/>
  </mergeCells>
  <phoneticPr fontId="0" type="noConversion"/>
  <printOptions horizontalCentered="1"/>
  <pageMargins left="0.5" right="0.5" top="0.75" bottom="0.75" header="0.3" footer="0.3"/>
  <pageSetup scale="9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G35"/>
  <sheetViews>
    <sheetView zoomScale="110" zoomScaleNormal="110" zoomScaleSheetLayoutView="85" workbookViewId="0">
      <selection activeCell="B32" sqref="B32"/>
    </sheetView>
  </sheetViews>
  <sheetFormatPr defaultColWidth="9.33203125" defaultRowHeight="12"/>
  <cols>
    <col min="1" max="1" width="6.83203125" style="568" customWidth="1"/>
    <col min="2" max="2" width="5.83203125" style="568" customWidth="1"/>
    <col min="3" max="3" width="35.83203125" style="568" customWidth="1"/>
    <col min="4" max="4" width="11.83203125" style="568" customWidth="1"/>
    <col min="5" max="5" width="16.83203125" style="568" customWidth="1"/>
    <col min="6" max="6" width="14.33203125" style="568" customWidth="1"/>
    <col min="7" max="7" width="25.83203125" style="568" customWidth="1"/>
    <col min="8" max="16384" width="9.33203125" style="568"/>
  </cols>
  <sheetData>
    <row r="1" spans="1:7">
      <c r="C1" s="569"/>
      <c r="G1" s="570" t="s">
        <v>280</v>
      </c>
    </row>
    <row r="2" spans="1:7">
      <c r="C2" s="569"/>
      <c r="F2" s="571"/>
      <c r="G2" s="572" t="s">
        <v>960</v>
      </c>
    </row>
    <row r="3" spans="1:7">
      <c r="B3" s="646" t="s">
        <v>444</v>
      </c>
      <c r="C3" s="646"/>
      <c r="D3" s="646"/>
      <c r="E3" s="646"/>
      <c r="F3" s="646"/>
      <c r="G3" s="646"/>
    </row>
    <row r="4" spans="1:7">
      <c r="B4" s="646" t="s">
        <v>925</v>
      </c>
      <c r="C4" s="646"/>
      <c r="D4" s="646"/>
      <c r="E4" s="646"/>
      <c r="F4" s="646"/>
      <c r="G4" s="646"/>
    </row>
    <row r="5" spans="1:7">
      <c r="B5" s="647" t="s">
        <v>957</v>
      </c>
      <c r="C5" s="647"/>
      <c r="D5" s="647"/>
      <c r="E5" s="647"/>
      <c r="F5" s="647"/>
      <c r="G5" s="647"/>
    </row>
    <row r="7" spans="1:7">
      <c r="B7" s="648" t="s">
        <v>950</v>
      </c>
      <c r="C7" s="648"/>
      <c r="D7" s="648"/>
      <c r="E7" s="648"/>
      <c r="F7" s="648"/>
      <c r="G7" s="648"/>
    </row>
    <row r="8" spans="1:7">
      <c r="B8" s="573"/>
      <c r="C8" s="573"/>
      <c r="D8" s="573"/>
      <c r="E8" s="573"/>
      <c r="F8" s="573"/>
      <c r="G8" s="573"/>
    </row>
    <row r="9" spans="1:7" ht="36">
      <c r="G9" s="574" t="s">
        <v>951</v>
      </c>
    </row>
    <row r="10" spans="1:7">
      <c r="D10" s="574"/>
      <c r="E10" s="574"/>
      <c r="F10" s="574"/>
      <c r="G10" s="575" t="s">
        <v>445</v>
      </c>
    </row>
    <row r="11" spans="1:7">
      <c r="B11" s="576" t="s">
        <v>756</v>
      </c>
      <c r="C11" s="577"/>
      <c r="D11" s="569"/>
      <c r="E11" s="569"/>
      <c r="F11" s="569"/>
      <c r="G11" s="578"/>
    </row>
    <row r="12" spans="1:7">
      <c r="B12" s="576"/>
      <c r="D12" s="569"/>
      <c r="E12" s="569"/>
      <c r="F12" s="569"/>
      <c r="G12" s="579"/>
    </row>
    <row r="13" spans="1:7">
      <c r="A13" s="567">
        <v>1</v>
      </c>
      <c r="B13" s="576">
        <v>301</v>
      </c>
      <c r="C13" s="568" t="s">
        <v>757</v>
      </c>
      <c r="D13" s="569"/>
      <c r="E13" s="569"/>
      <c r="F13" s="569"/>
      <c r="G13" s="580">
        <v>0.02</v>
      </c>
    </row>
    <row r="14" spans="1:7">
      <c r="A14" s="567">
        <v>2</v>
      </c>
      <c r="B14" s="576">
        <v>302</v>
      </c>
      <c r="C14" s="568" t="s">
        <v>758</v>
      </c>
      <c r="D14" s="569"/>
      <c r="E14" s="569"/>
      <c r="F14" s="569"/>
      <c r="G14" s="580" t="s">
        <v>56</v>
      </c>
    </row>
    <row r="15" spans="1:7">
      <c r="A15" s="567">
        <v>3</v>
      </c>
      <c r="B15" s="576">
        <v>303</v>
      </c>
      <c r="C15" s="568" t="s">
        <v>759</v>
      </c>
      <c r="D15" s="569"/>
      <c r="E15" s="569"/>
      <c r="F15" s="569"/>
      <c r="G15" s="580" t="s">
        <v>87</v>
      </c>
    </row>
    <row r="16" spans="1:7">
      <c r="A16" s="567"/>
      <c r="B16" s="576"/>
      <c r="D16" s="569"/>
      <c r="E16" s="569"/>
      <c r="F16" s="569"/>
      <c r="G16" s="581"/>
    </row>
    <row r="17" spans="1:7">
      <c r="B17" s="576" t="s">
        <v>446</v>
      </c>
      <c r="C17" s="577"/>
      <c r="D17" s="569"/>
      <c r="E17" s="569"/>
      <c r="F17" s="569"/>
      <c r="G17" s="581"/>
    </row>
    <row r="18" spans="1:7">
      <c r="B18" s="576"/>
      <c r="D18" s="569"/>
      <c r="E18" s="569"/>
      <c r="F18" s="569"/>
      <c r="G18" s="580"/>
    </row>
    <row r="19" spans="1:7">
      <c r="A19" s="567">
        <v>1</v>
      </c>
      <c r="B19" s="576">
        <v>352</v>
      </c>
      <c r="C19" s="568" t="s">
        <v>447</v>
      </c>
      <c r="D19" s="569"/>
      <c r="E19" s="569"/>
      <c r="F19" s="569"/>
      <c r="G19" s="580">
        <v>1.89E-2</v>
      </c>
    </row>
    <row r="20" spans="1:7">
      <c r="A20" s="567">
        <v>2</v>
      </c>
      <c r="B20" s="576">
        <v>353</v>
      </c>
      <c r="C20" s="568" t="s">
        <v>448</v>
      </c>
      <c r="D20" s="569"/>
      <c r="E20" s="569"/>
      <c r="F20" s="569"/>
      <c r="G20" s="580">
        <v>2.3300000000000001E-2</v>
      </c>
    </row>
    <row r="21" spans="1:7">
      <c r="A21" s="567">
        <v>3</v>
      </c>
      <c r="B21" s="576">
        <v>354</v>
      </c>
      <c r="C21" s="568" t="s">
        <v>449</v>
      </c>
      <c r="D21" s="569"/>
      <c r="E21" s="569"/>
      <c r="F21" s="569"/>
      <c r="G21" s="580">
        <v>1.8100000000000002E-2</v>
      </c>
    </row>
    <row r="22" spans="1:7">
      <c r="A22" s="567">
        <v>4</v>
      </c>
      <c r="B22" s="576">
        <v>355</v>
      </c>
      <c r="C22" s="568" t="s">
        <v>450</v>
      </c>
      <c r="D22" s="569"/>
      <c r="E22" s="569"/>
      <c r="F22" s="569"/>
      <c r="G22" s="580">
        <v>2.5100000000000001E-2</v>
      </c>
    </row>
    <row r="23" spans="1:7">
      <c r="A23" s="567">
        <v>5</v>
      </c>
      <c r="B23" s="576">
        <v>356</v>
      </c>
      <c r="C23" s="568" t="s">
        <v>451</v>
      </c>
      <c r="D23" s="569"/>
      <c r="E23" s="569"/>
      <c r="F23" s="569"/>
      <c r="G23" s="580">
        <v>2.1100000000000001E-2</v>
      </c>
    </row>
    <row r="24" spans="1:7">
      <c r="A24" s="567">
        <v>6</v>
      </c>
      <c r="B24" s="576">
        <v>357</v>
      </c>
      <c r="C24" s="568" t="s">
        <v>452</v>
      </c>
      <c r="D24" s="569"/>
      <c r="E24" s="569"/>
      <c r="F24" s="569"/>
      <c r="G24" s="580">
        <v>1.84E-2</v>
      </c>
    </row>
    <row r="25" spans="1:7">
      <c r="A25" s="567">
        <v>7</v>
      </c>
      <c r="B25" s="576">
        <v>358</v>
      </c>
      <c r="C25" s="568" t="s">
        <v>453</v>
      </c>
      <c r="D25" s="569"/>
      <c r="E25" s="569"/>
      <c r="F25" s="569"/>
      <c r="G25" s="580">
        <v>2.1000000000000001E-2</v>
      </c>
    </row>
    <row r="26" spans="1:7">
      <c r="A26" s="567">
        <v>8</v>
      </c>
      <c r="B26" s="576">
        <v>359</v>
      </c>
      <c r="C26" s="568" t="s">
        <v>454</v>
      </c>
      <c r="D26" s="569"/>
      <c r="E26" s="569"/>
      <c r="F26" s="569"/>
      <c r="G26" s="580">
        <v>1.67E-2</v>
      </c>
    </row>
    <row r="27" spans="1:7">
      <c r="B27" s="576"/>
      <c r="D27" s="569"/>
      <c r="E27" s="569"/>
      <c r="F27" s="569"/>
      <c r="G27" s="580"/>
    </row>
    <row r="28" spans="1:7">
      <c r="B28" s="576" t="s">
        <v>455</v>
      </c>
      <c r="D28" s="569"/>
      <c r="E28" s="569"/>
      <c r="F28" s="569"/>
      <c r="G28" s="580"/>
    </row>
    <row r="29" spans="1:7">
      <c r="B29" s="576"/>
      <c r="D29" s="569"/>
      <c r="E29" s="569"/>
      <c r="F29" s="569"/>
      <c r="G29" s="580"/>
    </row>
    <row r="30" spans="1:7">
      <c r="A30" s="567">
        <v>9</v>
      </c>
      <c r="B30" s="576">
        <v>397</v>
      </c>
      <c r="C30" s="568" t="s">
        <v>456</v>
      </c>
      <c r="D30" s="569"/>
      <c r="E30" s="569"/>
      <c r="F30" s="569"/>
      <c r="G30" s="580">
        <v>6.25E-2</v>
      </c>
    </row>
    <row r="31" spans="1:7">
      <c r="D31" s="569"/>
      <c r="E31" s="569"/>
      <c r="F31" s="569"/>
      <c r="G31" s="582"/>
    </row>
    <row r="32" spans="1:7">
      <c r="B32" s="583" t="s">
        <v>233</v>
      </c>
      <c r="D32" s="569"/>
      <c r="E32" s="569"/>
      <c r="F32" s="569"/>
      <c r="G32" s="569"/>
    </row>
    <row r="33" spans="2:7">
      <c r="B33" s="567" t="s">
        <v>234</v>
      </c>
      <c r="C33" s="577" t="s">
        <v>457</v>
      </c>
    </row>
    <row r="34" spans="2:7" s="567" customFormat="1" ht="37.9" customHeight="1">
      <c r="B34" s="567" t="s">
        <v>236</v>
      </c>
      <c r="C34" s="645" t="s">
        <v>760</v>
      </c>
      <c r="D34" s="645"/>
      <c r="E34" s="645"/>
      <c r="F34" s="645"/>
      <c r="G34" s="645"/>
    </row>
    <row r="35" spans="2:7" s="567" customFormat="1" ht="38.65" customHeight="1">
      <c r="B35" s="567" t="s">
        <v>237</v>
      </c>
      <c r="C35" s="645" t="s">
        <v>764</v>
      </c>
      <c r="D35" s="645"/>
      <c r="E35" s="645"/>
      <c r="F35" s="645"/>
      <c r="G35" s="645"/>
    </row>
  </sheetData>
  <mergeCells count="6">
    <mergeCell ref="C34:G34"/>
    <mergeCell ref="C35:G35"/>
    <mergeCell ref="B4:G4"/>
    <mergeCell ref="B3:G3"/>
    <mergeCell ref="B5:G5"/>
    <mergeCell ref="B7:G7"/>
  </mergeCells>
  <phoneticPr fontId="0" type="noConversion"/>
  <printOptions horizontalCentered="1"/>
  <pageMargins left="0.5" right="0.5"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F34"/>
  <sheetViews>
    <sheetView view="pageBreakPreview" zoomScaleNormal="100" zoomScaleSheetLayoutView="100" workbookViewId="0">
      <selection activeCell="B32" sqref="B32"/>
    </sheetView>
  </sheetViews>
  <sheetFormatPr defaultColWidth="9.33203125" defaultRowHeight="12"/>
  <cols>
    <col min="1" max="1" width="7.6640625" style="9" customWidth="1"/>
    <col min="2" max="2" width="34.1640625" style="8" customWidth="1"/>
    <col min="3" max="3" width="20" style="8" customWidth="1"/>
    <col min="4" max="4" width="24.83203125" style="8" customWidth="1"/>
    <col min="5" max="5" width="26.1640625" style="8" customWidth="1"/>
    <col min="6" max="6" width="30.33203125" style="8" customWidth="1"/>
    <col min="7" max="16384" width="9.33203125" style="8"/>
  </cols>
  <sheetData>
    <row r="1" spans="1:6">
      <c r="B1" s="31"/>
      <c r="C1" s="31"/>
      <c r="F1" s="254" t="s">
        <v>280</v>
      </c>
    </row>
    <row r="2" spans="1:6">
      <c r="B2" s="31"/>
      <c r="C2" s="31"/>
      <c r="F2" s="351" t="str">
        <f>'Att 6 - Depreciation Rates'!G2</f>
        <v>For the 12 months ended 12/31/27</v>
      </c>
    </row>
    <row r="3" spans="1:6">
      <c r="A3" s="622" t="s">
        <v>458</v>
      </c>
      <c r="B3" s="622"/>
      <c r="C3" s="622"/>
      <c r="D3" s="622"/>
      <c r="E3" s="622"/>
      <c r="F3" s="622"/>
    </row>
    <row r="4" spans="1:6">
      <c r="A4" s="622" t="s">
        <v>12</v>
      </c>
      <c r="B4" s="622"/>
      <c r="C4" s="622"/>
      <c r="D4" s="622"/>
      <c r="E4" s="622"/>
      <c r="F4" s="622"/>
    </row>
    <row r="5" spans="1:6">
      <c r="A5" s="616" t="s">
        <v>957</v>
      </c>
      <c r="B5" s="616"/>
      <c r="C5" s="616"/>
      <c r="D5" s="616"/>
      <c r="E5" s="616"/>
      <c r="F5" s="616"/>
    </row>
    <row r="8" spans="1:6">
      <c r="E8" s="6" t="s">
        <v>307</v>
      </c>
      <c r="F8" s="6" t="s">
        <v>308</v>
      </c>
    </row>
    <row r="9" spans="1:6">
      <c r="F9" s="9" t="s">
        <v>459</v>
      </c>
    </row>
    <row r="10" spans="1:6">
      <c r="F10" s="365"/>
    </row>
    <row r="11" spans="1:6" ht="24">
      <c r="A11" s="402" t="s">
        <v>460</v>
      </c>
      <c r="B11" s="403" t="s">
        <v>461</v>
      </c>
      <c r="C11" s="402"/>
      <c r="D11" s="403" t="s">
        <v>32</v>
      </c>
      <c r="E11" s="402" t="s">
        <v>462</v>
      </c>
      <c r="F11" s="402" t="s">
        <v>463</v>
      </c>
    </row>
    <row r="12" spans="1:6">
      <c r="F12" s="9"/>
    </row>
    <row r="13" spans="1:6">
      <c r="A13" s="9">
        <v>1</v>
      </c>
      <c r="B13" s="8" t="s">
        <v>464</v>
      </c>
      <c r="F13" s="404">
        <v>0</v>
      </c>
    </row>
    <row r="14" spans="1:6">
      <c r="A14" s="9">
        <v>2</v>
      </c>
      <c r="B14" s="8" t="s">
        <v>465</v>
      </c>
      <c r="F14" s="405">
        <v>0</v>
      </c>
    </row>
    <row r="15" spans="1:6">
      <c r="A15" s="9">
        <v>3</v>
      </c>
      <c r="F15" s="9"/>
    </row>
    <row r="16" spans="1:6">
      <c r="A16" s="9">
        <v>4</v>
      </c>
      <c r="B16" s="406" t="s">
        <v>466</v>
      </c>
      <c r="F16" s="356">
        <v>0</v>
      </c>
    </row>
    <row r="17" spans="1:6">
      <c r="A17" s="9">
        <v>5</v>
      </c>
      <c r="B17" s="406" t="s">
        <v>467</v>
      </c>
      <c r="F17" s="356">
        <v>0</v>
      </c>
    </row>
    <row r="18" spans="1:6">
      <c r="A18" s="9">
        <v>6</v>
      </c>
      <c r="F18" s="407"/>
    </row>
    <row r="19" spans="1:6">
      <c r="A19" s="9">
        <v>7</v>
      </c>
      <c r="B19" s="8" t="s">
        <v>468</v>
      </c>
      <c r="D19" s="8" t="s">
        <v>469</v>
      </c>
      <c r="F19" s="357">
        <f>F16+F17</f>
        <v>0</v>
      </c>
    </row>
    <row r="20" spans="1:6">
      <c r="A20" s="9">
        <v>8</v>
      </c>
      <c r="F20" s="408"/>
    </row>
    <row r="21" spans="1:6">
      <c r="A21" s="9">
        <v>9</v>
      </c>
      <c r="B21" s="8" t="s">
        <v>470</v>
      </c>
      <c r="D21" s="8" t="s">
        <v>471</v>
      </c>
      <c r="F21" s="357">
        <f>F14+F19</f>
        <v>0</v>
      </c>
    </row>
    <row r="22" spans="1:6">
      <c r="A22" s="9">
        <v>10</v>
      </c>
      <c r="F22" s="9"/>
    </row>
    <row r="23" spans="1:6">
      <c r="A23" s="9">
        <v>11</v>
      </c>
      <c r="F23" s="9"/>
    </row>
    <row r="24" spans="1:6">
      <c r="A24" s="9">
        <v>12</v>
      </c>
      <c r="B24" s="8" t="s">
        <v>468</v>
      </c>
      <c r="D24" s="8" t="s">
        <v>472</v>
      </c>
      <c r="F24" s="357">
        <f>F19</f>
        <v>0</v>
      </c>
    </row>
    <row r="25" spans="1:6">
      <c r="A25" s="9">
        <v>13</v>
      </c>
      <c r="F25" s="9"/>
    </row>
    <row r="26" spans="1:6">
      <c r="A26" s="9">
        <v>14</v>
      </c>
      <c r="B26" s="8" t="s">
        <v>473</v>
      </c>
      <c r="D26" s="217" t="s">
        <v>474</v>
      </c>
      <c r="F26" s="409">
        <v>0</v>
      </c>
    </row>
    <row r="27" spans="1:6">
      <c r="A27" s="9">
        <v>15</v>
      </c>
      <c r="B27" s="8" t="s">
        <v>475</v>
      </c>
      <c r="D27" s="217" t="s">
        <v>56</v>
      </c>
      <c r="F27" s="410">
        <v>30</v>
      </c>
    </row>
    <row r="28" spans="1:6">
      <c r="A28" s="9">
        <v>16</v>
      </c>
      <c r="B28" s="8" t="s">
        <v>476</v>
      </c>
      <c r="D28" s="8" t="s">
        <v>477</v>
      </c>
      <c r="F28" s="357">
        <f>F24*F26*F27</f>
        <v>0</v>
      </c>
    </row>
    <row r="29" spans="1:6">
      <c r="A29" s="9">
        <v>17</v>
      </c>
      <c r="F29" s="9"/>
    </row>
    <row r="30" spans="1:6">
      <c r="A30" s="9">
        <v>18</v>
      </c>
      <c r="B30" s="32" t="s">
        <v>478</v>
      </c>
      <c r="D30" s="8" t="s">
        <v>479</v>
      </c>
      <c r="F30" s="357">
        <f>F24+F28</f>
        <v>0</v>
      </c>
    </row>
    <row r="31" spans="1:6">
      <c r="F31" s="9"/>
    </row>
    <row r="32" spans="1:6">
      <c r="A32" s="33" t="s">
        <v>233</v>
      </c>
    </row>
    <row r="33" spans="1:6" ht="28.5" customHeight="1">
      <c r="A33" s="9" t="s">
        <v>234</v>
      </c>
      <c r="B33" s="631" t="s">
        <v>480</v>
      </c>
      <c r="C33" s="631"/>
      <c r="D33" s="631"/>
      <c r="E33" s="631"/>
      <c r="F33" s="631"/>
    </row>
    <row r="34" spans="1:6" ht="36.950000000000003" customHeight="1">
      <c r="A34" s="9" t="s">
        <v>236</v>
      </c>
      <c r="B34" s="631" t="s">
        <v>481</v>
      </c>
      <c r="C34" s="631"/>
      <c r="D34" s="631"/>
      <c r="E34" s="631"/>
      <c r="F34" s="631"/>
    </row>
  </sheetData>
  <mergeCells count="5">
    <mergeCell ref="B34:F34"/>
    <mergeCell ref="A3:F3"/>
    <mergeCell ref="A4:F4"/>
    <mergeCell ref="A5:F5"/>
    <mergeCell ref="B33:F33"/>
  </mergeCells>
  <phoneticPr fontId="0" type="noConversion"/>
  <printOptions horizontalCentered="1"/>
  <pageMargins left="0.5" right="0.5" top="0.75" bottom="0.75" header="0.3" footer="0.3"/>
  <pageSetup scale="9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G33"/>
  <sheetViews>
    <sheetView view="pageBreakPreview" zoomScaleNormal="120" zoomScaleSheetLayoutView="100" workbookViewId="0">
      <selection activeCell="B32" sqref="B32:F32"/>
    </sheetView>
  </sheetViews>
  <sheetFormatPr defaultColWidth="9.33203125" defaultRowHeight="12"/>
  <cols>
    <col min="1" max="1" width="9.33203125" style="9" customWidth="1"/>
    <col min="2" max="2" width="46.83203125" style="8" customWidth="1"/>
    <col min="3" max="3" width="20" style="8" customWidth="1"/>
    <col min="4" max="4" width="20.83203125" style="8" customWidth="1"/>
    <col min="5" max="5" width="24.33203125" style="8" customWidth="1"/>
    <col min="6" max="6" width="20.83203125" style="8" customWidth="1"/>
    <col min="7" max="16384" width="9.33203125" style="8"/>
  </cols>
  <sheetData>
    <row r="1" spans="1:6">
      <c r="B1" s="31"/>
      <c r="C1" s="31"/>
      <c r="F1" s="254" t="s">
        <v>280</v>
      </c>
    </row>
    <row r="2" spans="1:6">
      <c r="B2" s="31"/>
      <c r="C2" s="31"/>
      <c r="E2" s="406"/>
      <c r="F2" s="351" t="str">
        <f>'Att 7 - Prior Period Adj'!F2</f>
        <v>For the 12 months ended 12/31/27</v>
      </c>
    </row>
    <row r="3" spans="1:6">
      <c r="A3" s="622" t="s">
        <v>482</v>
      </c>
      <c r="B3" s="622"/>
      <c r="C3" s="622"/>
      <c r="D3" s="622"/>
      <c r="E3" s="622"/>
      <c r="F3" s="622"/>
    </row>
    <row r="4" spans="1:6">
      <c r="A4" s="622" t="s">
        <v>13</v>
      </c>
      <c r="B4" s="622"/>
      <c r="C4" s="622"/>
      <c r="D4" s="622"/>
      <c r="E4" s="622"/>
      <c r="F4" s="622"/>
    </row>
    <row r="5" spans="1:6">
      <c r="A5" s="616" t="s">
        <v>957</v>
      </c>
      <c r="B5" s="616"/>
      <c r="C5" s="616"/>
      <c r="D5" s="616"/>
      <c r="E5" s="616"/>
      <c r="F5" s="616"/>
    </row>
    <row r="8" spans="1:6">
      <c r="D8" s="9" t="s">
        <v>307</v>
      </c>
      <c r="E8" s="9" t="s">
        <v>308</v>
      </c>
      <c r="F8" s="9" t="s">
        <v>348</v>
      </c>
    </row>
    <row r="9" spans="1:6">
      <c r="A9" s="33" t="s">
        <v>460</v>
      </c>
      <c r="B9" s="8" t="s">
        <v>37</v>
      </c>
      <c r="C9" s="8" t="s">
        <v>32</v>
      </c>
      <c r="D9" s="9" t="s">
        <v>53</v>
      </c>
      <c r="E9" s="9" t="s">
        <v>483</v>
      </c>
      <c r="F9" s="9" t="s">
        <v>484</v>
      </c>
    </row>
    <row r="10" spans="1:6">
      <c r="A10" s="9">
        <v>1</v>
      </c>
      <c r="B10" s="346" t="s">
        <v>485</v>
      </c>
      <c r="C10" s="411"/>
      <c r="D10" s="412"/>
      <c r="E10" s="412"/>
      <c r="F10" s="413"/>
    </row>
    <row r="11" spans="1:6">
      <c r="A11" s="9">
        <v>2</v>
      </c>
      <c r="B11" s="8" t="s">
        <v>486</v>
      </c>
      <c r="C11" s="17" t="s">
        <v>487</v>
      </c>
      <c r="D11" s="356">
        <v>0</v>
      </c>
      <c r="E11" s="356">
        <v>0</v>
      </c>
      <c r="F11" s="414">
        <f>D11-E11</f>
        <v>0</v>
      </c>
    </row>
    <row r="12" spans="1:6">
      <c r="A12" s="9">
        <v>3</v>
      </c>
      <c r="B12" s="8" t="s">
        <v>488</v>
      </c>
      <c r="C12" s="17" t="s">
        <v>487</v>
      </c>
      <c r="D12" s="356">
        <v>0</v>
      </c>
      <c r="E12" s="356">
        <v>0</v>
      </c>
      <c r="F12" s="414">
        <f t="shared" ref="F12:F26" si="0">D12-E12</f>
        <v>0</v>
      </c>
    </row>
    <row r="13" spans="1:6">
      <c r="A13" s="9">
        <v>4</v>
      </c>
      <c r="B13" s="8" t="s">
        <v>489</v>
      </c>
      <c r="C13" s="17" t="s">
        <v>487</v>
      </c>
      <c r="D13" s="356">
        <v>0</v>
      </c>
      <c r="E13" s="356">
        <v>0</v>
      </c>
      <c r="F13" s="414">
        <f t="shared" si="0"/>
        <v>0</v>
      </c>
    </row>
    <row r="14" spans="1:6">
      <c r="A14" s="9">
        <v>5</v>
      </c>
      <c r="B14" s="8" t="s">
        <v>490</v>
      </c>
      <c r="C14" s="17" t="s">
        <v>487</v>
      </c>
      <c r="D14" s="356">
        <v>0</v>
      </c>
      <c r="E14" s="356">
        <v>0</v>
      </c>
      <c r="F14" s="414">
        <f t="shared" si="0"/>
        <v>0</v>
      </c>
    </row>
    <row r="15" spans="1:6">
      <c r="A15" s="9">
        <v>6</v>
      </c>
      <c r="B15" s="8" t="s">
        <v>491</v>
      </c>
      <c r="C15" s="17" t="s">
        <v>487</v>
      </c>
      <c r="D15" s="415">
        <v>0</v>
      </c>
      <c r="E15" s="415">
        <v>0</v>
      </c>
      <c r="F15" s="416">
        <f t="shared" si="0"/>
        <v>0</v>
      </c>
    </row>
    <row r="16" spans="1:6">
      <c r="A16" s="9">
        <v>7</v>
      </c>
      <c r="B16" s="346" t="s">
        <v>492</v>
      </c>
      <c r="C16" s="17" t="s">
        <v>493</v>
      </c>
      <c r="D16" s="414">
        <f>SUM(D11:D15)</f>
        <v>0</v>
      </c>
      <c r="E16" s="414">
        <f>SUM(E11:E15)</f>
        <v>0</v>
      </c>
      <c r="F16" s="414">
        <f t="shared" si="0"/>
        <v>0</v>
      </c>
    </row>
    <row r="17" spans="1:7">
      <c r="D17" s="9"/>
      <c r="E17" s="9"/>
      <c r="F17" s="414"/>
    </row>
    <row r="18" spans="1:7">
      <c r="A18" s="9">
        <v>8</v>
      </c>
      <c r="B18" s="346" t="s">
        <v>494</v>
      </c>
      <c r="D18" s="9"/>
      <c r="E18" s="9"/>
      <c r="F18" s="414"/>
    </row>
    <row r="19" spans="1:7">
      <c r="A19" s="9">
        <v>9</v>
      </c>
      <c r="B19" s="8" t="s">
        <v>495</v>
      </c>
      <c r="C19" s="17" t="s">
        <v>487</v>
      </c>
      <c r="D19" s="356">
        <v>0</v>
      </c>
      <c r="E19" s="356">
        <v>0</v>
      </c>
      <c r="F19" s="414">
        <f t="shared" si="0"/>
        <v>0</v>
      </c>
    </row>
    <row r="20" spans="1:7">
      <c r="A20" s="9">
        <v>10</v>
      </c>
      <c r="B20" s="8" t="s">
        <v>496</v>
      </c>
      <c r="C20" s="17" t="s">
        <v>487</v>
      </c>
      <c r="D20" s="356">
        <v>0</v>
      </c>
      <c r="E20" s="356">
        <v>0</v>
      </c>
      <c r="F20" s="414">
        <f t="shared" si="0"/>
        <v>0</v>
      </c>
    </row>
    <row r="21" spans="1:7">
      <c r="A21" s="9">
        <v>11</v>
      </c>
      <c r="B21" s="8" t="s">
        <v>497</v>
      </c>
      <c r="C21" s="17" t="s">
        <v>487</v>
      </c>
      <c r="D21" s="356">
        <v>0</v>
      </c>
      <c r="E21" s="356">
        <v>0</v>
      </c>
      <c r="F21" s="414">
        <f t="shared" si="0"/>
        <v>0</v>
      </c>
    </row>
    <row r="22" spans="1:7">
      <c r="A22" s="9">
        <v>12</v>
      </c>
      <c r="B22" s="17" t="s">
        <v>498</v>
      </c>
      <c r="C22" s="17" t="s">
        <v>487</v>
      </c>
      <c r="D22" s="356">
        <v>0</v>
      </c>
      <c r="E22" s="356">
        <v>0</v>
      </c>
      <c r="F22" s="414">
        <f t="shared" si="0"/>
        <v>0</v>
      </c>
    </row>
    <row r="23" spans="1:7">
      <c r="A23" s="9">
        <v>13</v>
      </c>
      <c r="B23" s="17" t="s">
        <v>163</v>
      </c>
      <c r="C23" s="17" t="s">
        <v>487</v>
      </c>
      <c r="D23" s="415">
        <v>0</v>
      </c>
      <c r="E23" s="415">
        <v>0</v>
      </c>
      <c r="F23" s="416">
        <f t="shared" si="0"/>
        <v>0</v>
      </c>
    </row>
    <row r="24" spans="1:7">
      <c r="A24" s="9">
        <v>14</v>
      </c>
      <c r="B24" s="17" t="s">
        <v>499</v>
      </c>
      <c r="C24" s="17" t="s">
        <v>500</v>
      </c>
      <c r="D24" s="414">
        <f>SUM(D19:D23)</f>
        <v>0</v>
      </c>
      <c r="E24" s="414">
        <f>SUM(E19:E23)</f>
        <v>0</v>
      </c>
      <c r="F24" s="414">
        <f t="shared" si="0"/>
        <v>0</v>
      </c>
    </row>
    <row r="25" spans="1:7">
      <c r="A25" s="9">
        <v>15</v>
      </c>
      <c r="B25" s="17" t="s">
        <v>501</v>
      </c>
      <c r="C25" s="17"/>
      <c r="D25" s="356">
        <v>0</v>
      </c>
      <c r="E25" s="356">
        <v>0</v>
      </c>
      <c r="F25" s="414">
        <f>D25-E25</f>
        <v>0</v>
      </c>
    </row>
    <row r="26" spans="1:7">
      <c r="A26" s="9">
        <v>16</v>
      </c>
      <c r="B26" s="17" t="s">
        <v>502</v>
      </c>
      <c r="C26" s="17"/>
      <c r="D26" s="415">
        <v>0</v>
      </c>
      <c r="E26" s="415">
        <v>0</v>
      </c>
      <c r="F26" s="416">
        <f t="shared" si="0"/>
        <v>0</v>
      </c>
    </row>
    <row r="27" spans="1:7" ht="24">
      <c r="A27" s="9">
        <v>17</v>
      </c>
      <c r="B27" s="50" t="s">
        <v>503</v>
      </c>
      <c r="C27" s="34" t="s">
        <v>952</v>
      </c>
      <c r="D27" s="417">
        <f>D24-D25-D26</f>
        <v>0</v>
      </c>
      <c r="E27" s="417">
        <f>E24-E25-E26</f>
        <v>0</v>
      </c>
      <c r="F27" s="418">
        <f>D27-E27</f>
        <v>0</v>
      </c>
    </row>
    <row r="28" spans="1:7">
      <c r="D28" s="28"/>
      <c r="E28" s="28"/>
      <c r="F28" s="418"/>
    </row>
    <row r="29" spans="1:7">
      <c r="A29" s="9">
        <v>18</v>
      </c>
      <c r="B29" s="17" t="s">
        <v>504</v>
      </c>
      <c r="C29" s="17" t="s">
        <v>953</v>
      </c>
      <c r="D29" s="417">
        <f>D16+D27</f>
        <v>0</v>
      </c>
      <c r="E29" s="417">
        <f>E16+E27</f>
        <v>0</v>
      </c>
      <c r="F29" s="418">
        <f>D29-E29</f>
        <v>0</v>
      </c>
    </row>
    <row r="30" spans="1:7">
      <c r="D30" s="9"/>
      <c r="E30" s="9"/>
      <c r="F30" s="9"/>
    </row>
    <row r="32" spans="1:7" ht="24.6" customHeight="1">
      <c r="A32" s="9" t="s">
        <v>474</v>
      </c>
      <c r="B32" s="631" t="s">
        <v>505</v>
      </c>
      <c r="C32" s="631"/>
      <c r="D32" s="631"/>
      <c r="E32" s="631"/>
      <c r="F32" s="631"/>
      <c r="G32" s="17"/>
    </row>
    <row r="33" spans="2:7" ht="20.65" customHeight="1">
      <c r="B33" s="17"/>
      <c r="C33" s="17"/>
      <c r="D33" s="17"/>
      <c r="E33" s="17"/>
      <c r="F33" s="17"/>
      <c r="G33" s="17"/>
    </row>
  </sheetData>
  <mergeCells count="4">
    <mergeCell ref="A3:F3"/>
    <mergeCell ref="A4:F4"/>
    <mergeCell ref="A5:F5"/>
    <mergeCell ref="B32:F32"/>
  </mergeCells>
  <phoneticPr fontId="0" type="noConversion"/>
  <printOptions horizontalCentered="1"/>
  <pageMargins left="0.5" right="0.5"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9"/>
  <sheetViews>
    <sheetView zoomScale="70" zoomScaleNormal="70" zoomScaleSheetLayoutView="100" workbookViewId="0">
      <selection activeCell="A32" sqref="A32:N32"/>
    </sheetView>
  </sheetViews>
  <sheetFormatPr defaultColWidth="8.83203125" defaultRowHeight="12.75"/>
  <cols>
    <col min="1" max="1" width="12.1640625" style="421" customWidth="1"/>
    <col min="2" max="2" width="29.83203125" style="421" customWidth="1"/>
    <col min="3" max="3" width="22.1640625" style="421" customWidth="1"/>
    <col min="4" max="9" width="16.1640625" style="421" customWidth="1"/>
    <col min="10" max="10" width="16.83203125" style="421" customWidth="1"/>
    <col min="11" max="14" width="16.1640625" style="421" customWidth="1"/>
    <col min="15" max="16384" width="8.83203125" style="421"/>
  </cols>
  <sheetData>
    <row r="1" spans="1:14" s="8" customFormat="1" ht="12">
      <c r="A1" s="9"/>
      <c r="B1" s="31"/>
      <c r="C1" s="31"/>
      <c r="N1" s="254" t="s">
        <v>506</v>
      </c>
    </row>
    <row r="2" spans="1:14" s="8" customFormat="1" ht="12">
      <c r="A2" s="622" t="s">
        <v>507</v>
      </c>
      <c r="B2" s="622"/>
      <c r="C2" s="622"/>
      <c r="D2" s="622"/>
      <c r="E2" s="622"/>
      <c r="F2" s="622"/>
      <c r="G2" s="622"/>
      <c r="H2" s="622"/>
      <c r="I2" s="622"/>
      <c r="J2" s="622"/>
      <c r="K2" s="622"/>
      <c r="L2" s="622"/>
      <c r="M2" s="622"/>
      <c r="N2" s="622"/>
    </row>
    <row r="3" spans="1:14" s="8" customFormat="1" ht="12">
      <c r="A3" s="622" t="s">
        <v>14</v>
      </c>
      <c r="B3" s="622"/>
      <c r="C3" s="622"/>
      <c r="D3" s="622"/>
      <c r="E3" s="622"/>
      <c r="F3" s="622"/>
      <c r="G3" s="622"/>
      <c r="H3" s="622"/>
      <c r="I3" s="622"/>
      <c r="J3" s="622"/>
      <c r="K3" s="622"/>
      <c r="L3" s="622"/>
      <c r="M3" s="622"/>
      <c r="N3" s="622"/>
    </row>
    <row r="4" spans="1:14" s="32" customFormat="1" ht="12">
      <c r="A4" s="616" t="s">
        <v>957</v>
      </c>
      <c r="B4" s="616"/>
      <c r="C4" s="616"/>
      <c r="D4" s="616"/>
      <c r="E4" s="616"/>
      <c r="F4" s="616"/>
      <c r="G4" s="616"/>
      <c r="H4" s="616"/>
      <c r="I4" s="616"/>
      <c r="J4" s="616"/>
      <c r="K4" s="616"/>
      <c r="L4" s="616"/>
      <c r="M4" s="616"/>
      <c r="N4" s="616"/>
    </row>
    <row r="5" spans="1:14" s="8" customFormat="1" ht="12">
      <c r="A5" s="58">
        <v>2027</v>
      </c>
      <c r="B5" s="58" t="s">
        <v>961</v>
      </c>
      <c r="C5" s="59"/>
      <c r="D5" s="59"/>
      <c r="E5" s="59"/>
      <c r="F5" s="59"/>
      <c r="G5" s="59"/>
      <c r="H5" s="59"/>
      <c r="I5" s="59"/>
      <c r="J5" s="59"/>
      <c r="K5" s="59"/>
      <c r="L5" s="59"/>
      <c r="M5" s="60"/>
      <c r="N5" s="60"/>
    </row>
    <row r="6" spans="1:14" s="8" customFormat="1" ht="12">
      <c r="A6" s="61"/>
      <c r="B6" s="60"/>
      <c r="C6" s="62"/>
      <c r="D6" s="62"/>
      <c r="E6" s="62"/>
      <c r="F6" s="62"/>
      <c r="G6" s="63"/>
      <c r="H6" s="63"/>
      <c r="I6" s="62"/>
      <c r="J6" s="62"/>
      <c r="K6" s="62"/>
      <c r="L6" s="62"/>
      <c r="M6" s="60"/>
      <c r="N6" s="60"/>
    </row>
    <row r="7" spans="1:14" s="8" customFormat="1" ht="12">
      <c r="A7" s="64" t="s">
        <v>508</v>
      </c>
      <c r="B7" s="65"/>
      <c r="C7" s="66"/>
      <c r="D7" s="67"/>
      <c r="E7" s="68"/>
      <c r="F7" s="66"/>
      <c r="G7" s="66"/>
      <c r="H7" s="67"/>
      <c r="I7" s="66"/>
      <c r="J7" s="69"/>
      <c r="K7" s="65"/>
      <c r="L7" s="70"/>
      <c r="M7" s="65"/>
      <c r="N7" s="65"/>
    </row>
    <row r="8" spans="1:14" s="8" customFormat="1" ht="84.6" customHeight="1">
      <c r="A8" s="71">
        <v>1</v>
      </c>
      <c r="B8" s="650" t="s">
        <v>509</v>
      </c>
      <c r="C8" s="650"/>
      <c r="D8" s="650"/>
      <c r="E8" s="650"/>
      <c r="F8" s="650"/>
      <c r="G8" s="650"/>
      <c r="H8" s="650"/>
      <c r="I8" s="650"/>
      <c r="J8" s="650"/>
      <c r="K8" s="650"/>
      <c r="L8" s="650"/>
      <c r="M8" s="650"/>
      <c r="N8" s="650"/>
    </row>
    <row r="9" spans="1:14" s="8" customFormat="1" ht="12">
      <c r="A9" s="71">
        <f>A8+1</f>
        <v>2</v>
      </c>
      <c r="B9" s="653" t="s">
        <v>510</v>
      </c>
      <c r="C9" s="653"/>
      <c r="D9" s="653"/>
      <c r="E9" s="653"/>
      <c r="F9" s="653"/>
      <c r="G9" s="653"/>
      <c r="H9" s="653"/>
      <c r="I9" s="653"/>
      <c r="J9" s="653"/>
      <c r="K9" s="653"/>
      <c r="L9" s="653"/>
      <c r="M9" s="653"/>
      <c r="N9" s="653"/>
    </row>
    <row r="10" spans="1:14" s="8" customFormat="1" thickBot="1">
      <c r="A10" s="71"/>
      <c r="B10" s="72"/>
      <c r="C10" s="73"/>
      <c r="D10" s="73"/>
      <c r="E10" s="73"/>
      <c r="F10" s="73"/>
      <c r="G10" s="73"/>
      <c r="H10" s="73"/>
      <c r="I10" s="73"/>
      <c r="J10" s="73"/>
      <c r="K10" s="73"/>
      <c r="L10" s="73"/>
      <c r="M10" s="73"/>
      <c r="N10" s="73"/>
    </row>
    <row r="11" spans="1:14" s="8" customFormat="1" ht="12">
      <c r="A11" s="71">
        <f>A9+1</f>
        <v>3</v>
      </c>
      <c r="B11" s="74" t="s">
        <v>511</v>
      </c>
      <c r="C11" s="60"/>
      <c r="D11" s="60"/>
      <c r="E11" s="60"/>
      <c r="F11" s="60"/>
      <c r="G11" s="60"/>
      <c r="H11" s="60"/>
      <c r="I11" s="60"/>
      <c r="J11" s="60"/>
      <c r="K11" s="60"/>
      <c r="L11" s="60"/>
      <c r="M11" s="60"/>
      <c r="N11" s="60"/>
    </row>
    <row r="12" spans="1:14" s="8" customFormat="1" ht="12">
      <c r="A12" s="71"/>
      <c r="B12" s="74"/>
      <c r="C12" s="60"/>
      <c r="D12" s="60"/>
      <c r="E12" s="60"/>
      <c r="F12" s="60"/>
      <c r="G12" s="60"/>
      <c r="H12" s="65"/>
      <c r="I12" s="65"/>
      <c r="J12" s="65"/>
      <c r="K12" s="65"/>
      <c r="L12" s="60"/>
      <c r="M12" s="60"/>
      <c r="N12" s="60"/>
    </row>
    <row r="13" spans="1:14" s="8" customFormat="1" ht="12">
      <c r="A13" s="71">
        <f>A11+1</f>
        <v>4</v>
      </c>
      <c r="B13" s="70" t="s">
        <v>512</v>
      </c>
      <c r="C13" s="70"/>
      <c r="D13" s="65"/>
      <c r="E13" s="70" t="s">
        <v>33</v>
      </c>
      <c r="F13" s="75" t="s">
        <v>513</v>
      </c>
      <c r="G13" s="70"/>
      <c r="H13" s="65"/>
      <c r="I13" s="65"/>
      <c r="J13" s="65"/>
      <c r="K13" s="65"/>
      <c r="L13" s="70"/>
      <c r="M13" s="65"/>
      <c r="N13" s="65"/>
    </row>
    <row r="14" spans="1:14" s="8" customFormat="1" ht="12">
      <c r="A14" s="71">
        <f>+A13+1</f>
        <v>5</v>
      </c>
      <c r="B14" s="68" t="s">
        <v>514</v>
      </c>
      <c r="C14" s="66"/>
      <c r="D14" s="65"/>
      <c r="E14" s="76">
        <v>0</v>
      </c>
      <c r="F14" s="77"/>
      <c r="G14" s="78"/>
      <c r="H14" s="79"/>
      <c r="I14" s="65"/>
      <c r="J14" s="65"/>
      <c r="K14" s="65"/>
      <c r="L14" s="70"/>
      <c r="M14" s="65"/>
      <c r="N14" s="65"/>
    </row>
    <row r="15" spans="1:14" s="8" customFormat="1" ht="12">
      <c r="A15" s="71">
        <f>+A14+1</f>
        <v>6</v>
      </c>
      <c r="B15" s="68" t="s">
        <v>515</v>
      </c>
      <c r="C15" s="66"/>
      <c r="D15" s="65"/>
      <c r="E15" s="76">
        <v>0</v>
      </c>
      <c r="F15" s="77"/>
      <c r="G15" s="78"/>
      <c r="H15" s="79"/>
      <c r="I15" s="65"/>
      <c r="J15" s="65"/>
      <c r="K15" s="65"/>
      <c r="L15" s="70"/>
      <c r="M15" s="65"/>
      <c r="N15" s="65"/>
    </row>
    <row r="16" spans="1:14" s="8" customFormat="1" thickBot="1">
      <c r="A16" s="71">
        <f>+A15+1</f>
        <v>7</v>
      </c>
      <c r="B16" s="69" t="s">
        <v>516</v>
      </c>
      <c r="C16" s="66"/>
      <c r="D16" s="65"/>
      <c r="E16" s="80">
        <f>SUM(E14:E15)</f>
        <v>0</v>
      </c>
      <c r="F16" s="68" t="s">
        <v>517</v>
      </c>
      <c r="G16" s="66"/>
      <c r="H16" s="65"/>
      <c r="I16" s="65"/>
      <c r="J16" s="65"/>
      <c r="K16" s="65"/>
      <c r="L16" s="70"/>
      <c r="M16" s="65"/>
      <c r="N16" s="65"/>
    </row>
    <row r="17" spans="1:14" s="8" customFormat="1" thickTop="1">
      <c r="A17" s="71"/>
      <c r="B17" s="69"/>
      <c r="C17" s="66"/>
      <c r="D17" s="67"/>
      <c r="E17" s="68"/>
      <c r="F17" s="66"/>
      <c r="G17" s="66"/>
      <c r="H17" s="67"/>
      <c r="I17" s="68"/>
      <c r="J17" s="66"/>
      <c r="K17" s="69"/>
      <c r="L17" s="70"/>
      <c r="M17" s="65"/>
      <c r="N17" s="65"/>
    </row>
    <row r="18" spans="1:14" s="8" customFormat="1" ht="30.75" customHeight="1">
      <c r="A18" s="71">
        <f>A16+1</f>
        <v>8</v>
      </c>
      <c r="B18" s="650" t="s">
        <v>518</v>
      </c>
      <c r="C18" s="650"/>
      <c r="D18" s="650"/>
      <c r="E18" s="650"/>
      <c r="F18" s="650"/>
      <c r="G18" s="650"/>
      <c r="H18" s="650"/>
      <c r="I18" s="650"/>
      <c r="J18" s="650"/>
      <c r="K18" s="650"/>
      <c r="L18" s="650"/>
      <c r="M18" s="650"/>
      <c r="N18" s="650"/>
    </row>
    <row r="19" spans="1:14" s="8" customFormat="1" thickBot="1">
      <c r="A19" s="71"/>
      <c r="B19" s="81"/>
      <c r="C19" s="81"/>
      <c r="D19" s="81"/>
      <c r="E19" s="81"/>
      <c r="F19" s="81"/>
      <c r="G19" s="81"/>
      <c r="H19" s="81"/>
      <c r="I19" s="81"/>
      <c r="J19" s="81"/>
      <c r="K19" s="81"/>
      <c r="L19" s="81"/>
      <c r="M19" s="81"/>
      <c r="N19" s="81"/>
    </row>
    <row r="20" spans="1:14" s="8" customFormat="1" ht="12">
      <c r="A20" s="71">
        <f>A18+1</f>
        <v>9</v>
      </c>
      <c r="B20" s="74" t="s">
        <v>519</v>
      </c>
      <c r="C20" s="82"/>
      <c r="D20" s="82"/>
      <c r="E20" s="83"/>
      <c r="F20" s="83"/>
      <c r="G20" s="83"/>
      <c r="H20" s="83"/>
      <c r="I20" s="83"/>
      <c r="J20" s="83"/>
      <c r="K20" s="83"/>
      <c r="L20" s="84"/>
      <c r="M20" s="82"/>
      <c r="N20" s="82"/>
    </row>
    <row r="21" spans="1:14" s="8" customFormat="1" ht="12">
      <c r="A21" s="71"/>
      <c r="B21" s="74"/>
      <c r="C21" s="82"/>
      <c r="D21" s="82"/>
      <c r="E21" s="83"/>
      <c r="F21" s="83"/>
      <c r="G21" s="83"/>
      <c r="H21" s="83"/>
      <c r="I21" s="83"/>
      <c r="J21" s="83"/>
      <c r="K21" s="83"/>
      <c r="L21" s="84"/>
      <c r="M21" s="82"/>
      <c r="N21" s="82"/>
    </row>
    <row r="22" spans="1:14" s="8" customFormat="1" ht="12">
      <c r="A22" s="71"/>
      <c r="B22" s="85" t="s">
        <v>307</v>
      </c>
      <c r="C22" s="86" t="s">
        <v>308</v>
      </c>
      <c r="D22" s="87" t="s">
        <v>520</v>
      </c>
      <c r="E22" s="87" t="s">
        <v>310</v>
      </c>
      <c r="F22" s="87" t="s">
        <v>521</v>
      </c>
      <c r="G22" s="87" t="s">
        <v>312</v>
      </c>
      <c r="H22" s="83"/>
      <c r="I22" s="83"/>
      <c r="J22" s="83"/>
      <c r="K22" s="83"/>
      <c r="L22" s="84"/>
      <c r="M22" s="82"/>
      <c r="N22" s="82"/>
    </row>
    <row r="23" spans="1:14" s="8" customFormat="1" ht="48">
      <c r="A23" s="71">
        <f>+A20+1</f>
        <v>10</v>
      </c>
      <c r="B23" s="82"/>
      <c r="C23" s="82"/>
      <c r="D23" s="82"/>
      <c r="E23" s="88" t="s">
        <v>522</v>
      </c>
      <c r="F23" s="89" t="s">
        <v>523</v>
      </c>
      <c r="G23" s="89" t="s">
        <v>524</v>
      </c>
      <c r="H23" s="89"/>
      <c r="I23" s="82"/>
      <c r="J23" s="82"/>
      <c r="K23" s="82"/>
      <c r="L23" s="84"/>
      <c r="M23" s="82"/>
      <c r="N23" s="82"/>
    </row>
    <row r="24" spans="1:14" s="8" customFormat="1" ht="12">
      <c r="A24" s="71">
        <f t="shared" ref="A24:A28" si="0">+A23+1</f>
        <v>11</v>
      </c>
      <c r="B24" s="90" t="s">
        <v>525</v>
      </c>
      <c r="C24" s="90"/>
      <c r="D24" s="90"/>
      <c r="E24" s="91">
        <f>H74</f>
        <v>0</v>
      </c>
      <c r="F24" s="92"/>
      <c r="G24" s="91">
        <f>E24*F24</f>
        <v>0</v>
      </c>
      <c r="H24" s="83"/>
      <c r="I24" s="82"/>
      <c r="J24" s="82"/>
      <c r="K24" s="82"/>
      <c r="L24" s="84"/>
      <c r="M24" s="82"/>
      <c r="N24" s="82"/>
    </row>
    <row r="25" spans="1:14" s="8" customFormat="1" ht="12">
      <c r="A25" s="93" t="str">
        <f>A24&amp;"a"</f>
        <v>11a</v>
      </c>
      <c r="B25" s="90" t="s">
        <v>525</v>
      </c>
      <c r="C25" s="90"/>
      <c r="D25" s="90"/>
      <c r="E25" s="91">
        <f>K87</f>
        <v>0</v>
      </c>
      <c r="F25" s="92"/>
      <c r="G25" s="91">
        <f>E25*F25</f>
        <v>0</v>
      </c>
      <c r="H25" s="83"/>
      <c r="I25" s="82"/>
      <c r="J25" s="82"/>
      <c r="K25" s="82"/>
      <c r="L25" s="84"/>
      <c r="M25" s="82"/>
      <c r="N25" s="82"/>
    </row>
    <row r="26" spans="1:14" s="8" customFormat="1" ht="12">
      <c r="A26" s="93" t="str">
        <f>A24&amp;"…"</f>
        <v>11…</v>
      </c>
      <c r="B26" s="94" t="s">
        <v>525</v>
      </c>
      <c r="C26" s="94"/>
      <c r="D26" s="94"/>
      <c r="E26" s="91">
        <v>0</v>
      </c>
      <c r="F26" s="95"/>
      <c r="G26" s="91">
        <v>0</v>
      </c>
      <c r="H26" s="83"/>
      <c r="I26" s="82"/>
      <c r="J26" s="82"/>
      <c r="K26" s="82"/>
      <c r="L26" s="84"/>
      <c r="M26" s="82"/>
      <c r="N26" s="82"/>
    </row>
    <row r="27" spans="1:14" s="8" customFormat="1" thickBot="1">
      <c r="A27" s="71">
        <f>+A24+1</f>
        <v>12</v>
      </c>
      <c r="B27" s="82" t="s">
        <v>38</v>
      </c>
      <c r="C27" s="96" t="str">
        <f>"(sum of lines "&amp;A24&amp;"_)"</f>
        <v>(sum of lines 11_)</v>
      </c>
      <c r="D27" s="82"/>
      <c r="E27" s="97">
        <f>SUM(E24:E26)</f>
        <v>0</v>
      </c>
      <c r="F27" s="68"/>
      <c r="G27" s="97">
        <f>SUM(G24:G26)</f>
        <v>0</v>
      </c>
      <c r="H27" s="83"/>
      <c r="I27" s="82"/>
      <c r="J27" s="82"/>
      <c r="K27" s="82"/>
      <c r="L27" s="98"/>
      <c r="M27" s="82"/>
      <c r="N27" s="82"/>
    </row>
    <row r="28" spans="1:14" s="8" customFormat="1" ht="36.75" thickTop="1">
      <c r="A28" s="71">
        <f t="shared" si="0"/>
        <v>13</v>
      </c>
      <c r="B28" s="82"/>
      <c r="C28" s="82"/>
      <c r="D28" s="82"/>
      <c r="E28" s="419"/>
      <c r="F28" s="68"/>
      <c r="G28" s="419" t="s">
        <v>526</v>
      </c>
      <c r="H28" s="83"/>
      <c r="I28" s="82"/>
      <c r="J28" s="82"/>
      <c r="K28" s="82"/>
      <c r="L28" s="98"/>
      <c r="M28" s="82"/>
      <c r="N28" s="82"/>
    </row>
    <row r="29" spans="1:14" s="8" customFormat="1" ht="12">
      <c r="A29" s="71"/>
      <c r="B29" s="66"/>
      <c r="C29" s="66"/>
      <c r="D29" s="66"/>
      <c r="E29" s="66"/>
      <c r="F29" s="66"/>
      <c r="G29" s="66"/>
      <c r="H29" s="66"/>
      <c r="I29" s="66"/>
      <c r="J29" s="66"/>
      <c r="K29" s="69"/>
      <c r="L29" s="69"/>
      <c r="M29" s="69"/>
      <c r="N29" s="69"/>
    </row>
    <row r="30" spans="1:14" s="8" customFormat="1" ht="12">
      <c r="A30" s="93">
        <f>A28+1</f>
        <v>14</v>
      </c>
      <c r="B30" s="99" t="s">
        <v>527</v>
      </c>
      <c r="C30" s="99"/>
      <c r="D30" s="99"/>
      <c r="E30" s="99"/>
      <c r="F30" s="99"/>
      <c r="G30" s="99"/>
      <c r="H30" s="99"/>
      <c r="I30" s="99"/>
      <c r="J30" s="99"/>
      <c r="K30" s="99"/>
      <c r="L30" s="99"/>
      <c r="M30" s="69"/>
      <c r="N30" s="69"/>
    </row>
    <row r="31" spans="1:14" s="8" customFormat="1" ht="13.15" customHeight="1">
      <c r="A31" s="9"/>
      <c r="B31" s="31"/>
      <c r="C31" s="31"/>
      <c r="N31" s="254" t="s">
        <v>528</v>
      </c>
    </row>
    <row r="32" spans="1:14" s="8" customFormat="1" ht="12">
      <c r="A32" s="622" t="s">
        <v>507</v>
      </c>
      <c r="B32" s="622"/>
      <c r="C32" s="622"/>
      <c r="D32" s="622"/>
      <c r="E32" s="622"/>
      <c r="F32" s="622"/>
      <c r="G32" s="622"/>
      <c r="H32" s="622"/>
      <c r="I32" s="622"/>
      <c r="J32" s="622"/>
      <c r="K32" s="622"/>
      <c r="L32" s="622"/>
      <c r="M32" s="622"/>
      <c r="N32" s="622"/>
    </row>
    <row r="33" spans="1:14" s="8" customFormat="1" ht="12">
      <c r="A33" s="622" t="s">
        <v>14</v>
      </c>
      <c r="B33" s="622"/>
      <c r="C33" s="622"/>
      <c r="D33" s="622"/>
      <c r="E33" s="622"/>
      <c r="F33" s="622"/>
      <c r="G33" s="622"/>
      <c r="H33" s="622"/>
      <c r="I33" s="622"/>
      <c r="J33" s="622"/>
      <c r="K33" s="622"/>
      <c r="L33" s="622"/>
      <c r="M33" s="622"/>
      <c r="N33" s="622"/>
    </row>
    <row r="34" spans="1:14" s="32" customFormat="1" ht="12">
      <c r="A34" s="616" t="s">
        <v>957</v>
      </c>
      <c r="B34" s="616"/>
      <c r="C34" s="616"/>
      <c r="D34" s="616"/>
      <c r="E34" s="616"/>
      <c r="F34" s="616"/>
      <c r="G34" s="616"/>
      <c r="H34" s="616"/>
      <c r="I34" s="616"/>
      <c r="J34" s="616"/>
      <c r="K34" s="616"/>
      <c r="L34" s="616"/>
      <c r="M34" s="616"/>
      <c r="N34" s="616"/>
    </row>
    <row r="35" spans="1:14" s="8" customFormat="1" ht="12">
      <c r="A35" s="71"/>
      <c r="B35" s="71"/>
      <c r="C35" s="71"/>
      <c r="D35" s="71"/>
      <c r="E35" s="71"/>
      <c r="F35" s="71"/>
      <c r="G35" s="71"/>
      <c r="H35" s="71"/>
      <c r="I35" s="71"/>
      <c r="J35" s="71"/>
      <c r="K35" s="71"/>
      <c r="L35" s="71"/>
      <c r="M35" s="71"/>
      <c r="N35" s="71"/>
    </row>
    <row r="36" spans="1:14" s="8" customFormat="1" ht="12">
      <c r="A36" s="71">
        <f>A30+1</f>
        <v>15</v>
      </c>
      <c r="B36" s="74" t="s">
        <v>529</v>
      </c>
      <c r="C36" s="66"/>
      <c r="D36" s="66"/>
      <c r="E36" s="66"/>
      <c r="F36" s="66"/>
      <c r="G36" s="66"/>
      <c r="H36" s="66"/>
      <c r="I36" s="66"/>
      <c r="J36" s="66"/>
      <c r="K36" s="69"/>
      <c r="L36" s="69"/>
      <c r="M36" s="69"/>
      <c r="N36" s="69"/>
    </row>
    <row r="37" spans="1:14" s="8" customFormat="1" ht="12">
      <c r="A37" s="71"/>
      <c r="B37" s="74"/>
      <c r="C37" s="66"/>
      <c r="D37" s="66"/>
      <c r="E37" s="66"/>
      <c r="F37" s="66"/>
      <c r="G37" s="66"/>
      <c r="H37" s="66"/>
      <c r="I37" s="66"/>
      <c r="J37" s="66"/>
      <c r="K37" s="69"/>
      <c r="L37" s="69"/>
      <c r="M37" s="69"/>
      <c r="N37" s="69"/>
    </row>
    <row r="38" spans="1:14" s="8" customFormat="1" ht="12">
      <c r="A38" s="71"/>
      <c r="B38" s="85" t="s">
        <v>307</v>
      </c>
      <c r="C38" s="86" t="s">
        <v>308</v>
      </c>
      <c r="D38" s="87" t="s">
        <v>520</v>
      </c>
      <c r="E38" s="87" t="s">
        <v>310</v>
      </c>
      <c r="F38" s="87" t="s">
        <v>521</v>
      </c>
      <c r="G38" s="87" t="s">
        <v>312</v>
      </c>
      <c r="H38" s="87" t="s">
        <v>313</v>
      </c>
      <c r="I38" s="87" t="s">
        <v>314</v>
      </c>
      <c r="J38" s="87" t="s">
        <v>315</v>
      </c>
      <c r="K38" s="100" t="s">
        <v>339</v>
      </c>
      <c r="L38" s="100"/>
      <c r="M38" s="100"/>
      <c r="N38" s="100"/>
    </row>
    <row r="39" spans="1:14" s="8" customFormat="1" ht="48">
      <c r="A39" s="71">
        <f>+A36+1</f>
        <v>16</v>
      </c>
      <c r="B39" s="101" t="s">
        <v>530</v>
      </c>
      <c r="C39" s="102"/>
      <c r="D39" s="103"/>
      <c r="E39" s="104" t="s">
        <v>531</v>
      </c>
      <c r="F39" s="104" t="s">
        <v>532</v>
      </c>
      <c r="G39" s="104" t="s">
        <v>533</v>
      </c>
      <c r="H39" s="104" t="s">
        <v>534</v>
      </c>
      <c r="I39" s="104" t="s">
        <v>535</v>
      </c>
      <c r="J39" s="104" t="s">
        <v>536</v>
      </c>
      <c r="K39" s="101" t="s">
        <v>537</v>
      </c>
      <c r="L39" s="101"/>
      <c r="M39" s="101"/>
      <c r="N39" s="103"/>
    </row>
    <row r="40" spans="1:14" s="8" customFormat="1" ht="12">
      <c r="A40" s="71">
        <f t="shared" ref="A40:A45" si="1">+A39+1</f>
        <v>17</v>
      </c>
      <c r="B40" s="90" t="s">
        <v>525</v>
      </c>
      <c r="C40" s="90"/>
      <c r="D40" s="91"/>
      <c r="E40" s="91">
        <v>0</v>
      </c>
      <c r="F40" s="91">
        <v>0</v>
      </c>
      <c r="G40" s="91">
        <v>0</v>
      </c>
      <c r="H40" s="91">
        <v>0</v>
      </c>
      <c r="I40" s="105">
        <f>SUM(E40:H40)</f>
        <v>0</v>
      </c>
      <c r="J40" s="106"/>
      <c r="K40" s="107"/>
      <c r="L40" s="107"/>
      <c r="M40" s="107"/>
      <c r="N40" s="107"/>
    </row>
    <row r="41" spans="1:14" s="8" customFormat="1" ht="12">
      <c r="A41" s="93" t="str">
        <f>A40&amp;"a"</f>
        <v>17a</v>
      </c>
      <c r="B41" s="106" t="s">
        <v>525</v>
      </c>
      <c r="C41" s="106"/>
      <c r="D41" s="76"/>
      <c r="E41" s="76">
        <v>0</v>
      </c>
      <c r="F41" s="91">
        <v>0</v>
      </c>
      <c r="G41" s="76">
        <v>0</v>
      </c>
      <c r="H41" s="76">
        <v>0</v>
      </c>
      <c r="I41" s="105">
        <f t="shared" ref="I41:I43" si="2">SUM(E41:H41)</f>
        <v>0</v>
      </c>
      <c r="J41" s="106"/>
      <c r="K41" s="108"/>
      <c r="L41" s="108"/>
      <c r="M41" s="108"/>
      <c r="N41" s="108"/>
    </row>
    <row r="42" spans="1:14" s="8" customFormat="1" ht="12">
      <c r="A42" s="93" t="str">
        <f>A40&amp;"b"</f>
        <v>17b</v>
      </c>
      <c r="B42" s="90" t="s">
        <v>525</v>
      </c>
      <c r="C42" s="90"/>
      <c r="D42" s="91"/>
      <c r="E42" s="91">
        <v>0</v>
      </c>
      <c r="F42" s="91">
        <v>0</v>
      </c>
      <c r="G42" s="91">
        <v>0</v>
      </c>
      <c r="H42" s="91">
        <v>0</v>
      </c>
      <c r="I42" s="105">
        <f t="shared" si="2"/>
        <v>0</v>
      </c>
      <c r="J42" s="106"/>
      <c r="K42" s="109"/>
      <c r="L42" s="108"/>
      <c r="M42" s="108"/>
      <c r="N42" s="108"/>
    </row>
    <row r="43" spans="1:14" s="8" customFormat="1" ht="12">
      <c r="A43" s="93" t="str">
        <f>A40&amp;"..."</f>
        <v>17...</v>
      </c>
      <c r="B43" s="110" t="s">
        <v>525</v>
      </c>
      <c r="C43" s="110"/>
      <c r="D43" s="111"/>
      <c r="E43" s="76">
        <v>0</v>
      </c>
      <c r="F43" s="76">
        <v>0</v>
      </c>
      <c r="G43" s="76">
        <v>0</v>
      </c>
      <c r="H43" s="76">
        <v>0</v>
      </c>
      <c r="I43" s="91">
        <f t="shared" si="2"/>
        <v>0</v>
      </c>
      <c r="J43" s="109"/>
      <c r="K43" s="109"/>
      <c r="L43" s="109"/>
      <c r="M43" s="109"/>
      <c r="N43" s="109"/>
    </row>
    <row r="44" spans="1:14" s="8" customFormat="1" thickBot="1">
      <c r="A44" s="71">
        <f>+A40+1</f>
        <v>18</v>
      </c>
      <c r="B44" s="112" t="s">
        <v>538</v>
      </c>
      <c r="C44" s="96" t="str">
        <f>"(sum of lines "&amp;A40&amp;"_)"</f>
        <v>(sum of lines 17_)</v>
      </c>
      <c r="D44" s="82"/>
      <c r="E44" s="113">
        <f>SUM(E40:E43)</f>
        <v>0</v>
      </c>
      <c r="F44" s="113">
        <f>SUM(F40:F43)</f>
        <v>0</v>
      </c>
      <c r="G44" s="113">
        <f>SUM(G40:G43)</f>
        <v>0</v>
      </c>
      <c r="H44" s="113">
        <f>SUM(H40:H43)</f>
        <v>0</v>
      </c>
      <c r="I44" s="113">
        <f>SUM(I40:I43)</f>
        <v>0</v>
      </c>
      <c r="J44" s="82"/>
      <c r="K44" s="82"/>
      <c r="L44" s="82"/>
      <c r="M44" s="82"/>
      <c r="N44" s="82"/>
    </row>
    <row r="45" spans="1:14" s="8" customFormat="1" thickTop="1">
      <c r="A45" s="71">
        <f t="shared" si="1"/>
        <v>19</v>
      </c>
      <c r="B45" s="114"/>
      <c r="C45" s="114"/>
      <c r="D45" s="82"/>
      <c r="E45" s="420" t="s">
        <v>539</v>
      </c>
      <c r="F45" s="98"/>
      <c r="G45" s="98"/>
      <c r="H45" s="98"/>
      <c r="I45" s="420" t="s">
        <v>539</v>
      </c>
      <c r="J45" s="82"/>
      <c r="K45" s="82"/>
      <c r="L45" s="82"/>
      <c r="M45" s="82"/>
      <c r="N45" s="82"/>
    </row>
    <row r="46" spans="1:14" s="8" customFormat="1" ht="12">
      <c r="A46" s="71"/>
      <c r="B46" s="114"/>
      <c r="C46" s="114"/>
      <c r="D46" s="82"/>
      <c r="E46" s="98"/>
      <c r="F46" s="98"/>
      <c r="G46" s="98"/>
      <c r="H46" s="82"/>
      <c r="I46" s="82"/>
      <c r="J46" s="82"/>
      <c r="K46" s="82"/>
      <c r="L46" s="82"/>
      <c r="M46" s="82"/>
      <c r="N46" s="82"/>
    </row>
    <row r="47" spans="1:14" s="8" customFormat="1" ht="12">
      <c r="A47" s="71">
        <f>A45+1</f>
        <v>20</v>
      </c>
      <c r="B47" s="90" t="s">
        <v>525</v>
      </c>
      <c r="C47" s="90"/>
      <c r="D47" s="91"/>
      <c r="E47" s="91">
        <v>0</v>
      </c>
      <c r="F47" s="91">
        <v>0</v>
      </c>
      <c r="G47" s="91">
        <v>0</v>
      </c>
      <c r="H47" s="91">
        <v>0</v>
      </c>
      <c r="I47" s="105">
        <f t="shared" ref="I47:I50" si="3">SUM(E47:H47)</f>
        <v>0</v>
      </c>
      <c r="J47" s="106"/>
      <c r="K47" s="108"/>
      <c r="L47" s="108"/>
      <c r="M47" s="108"/>
      <c r="N47" s="108"/>
    </row>
    <row r="48" spans="1:14" s="8" customFormat="1" ht="12">
      <c r="A48" s="93" t="str">
        <f>A47&amp;"a"</f>
        <v>20a</v>
      </c>
      <c r="B48" s="106" t="s">
        <v>525</v>
      </c>
      <c r="C48" s="106"/>
      <c r="D48" s="76"/>
      <c r="E48" s="76">
        <v>0</v>
      </c>
      <c r="F48" s="91">
        <v>0</v>
      </c>
      <c r="G48" s="91">
        <v>0</v>
      </c>
      <c r="H48" s="76">
        <v>0</v>
      </c>
      <c r="I48" s="105">
        <f t="shared" si="3"/>
        <v>0</v>
      </c>
      <c r="J48" s="106"/>
      <c r="K48" s="108"/>
      <c r="L48" s="108"/>
      <c r="M48" s="108"/>
      <c r="N48" s="108"/>
    </row>
    <row r="49" spans="1:14" s="8" customFormat="1" ht="12">
      <c r="A49" s="93" t="str">
        <f>A47&amp;"b"</f>
        <v>20b</v>
      </c>
      <c r="B49" s="90" t="s">
        <v>525</v>
      </c>
      <c r="C49" s="90"/>
      <c r="D49" s="91"/>
      <c r="E49" s="91">
        <v>0</v>
      </c>
      <c r="F49" s="91">
        <v>0</v>
      </c>
      <c r="G49" s="91">
        <v>0</v>
      </c>
      <c r="H49" s="91">
        <v>0</v>
      </c>
      <c r="I49" s="105">
        <f t="shared" si="3"/>
        <v>0</v>
      </c>
      <c r="J49" s="106"/>
      <c r="K49" s="109"/>
      <c r="L49" s="108"/>
      <c r="M49" s="108"/>
      <c r="N49" s="108"/>
    </row>
    <row r="50" spans="1:14" s="8" customFormat="1" ht="12">
      <c r="A50" s="93" t="str">
        <f>A47&amp;"..."</f>
        <v>20...</v>
      </c>
      <c r="B50" s="90" t="s">
        <v>525</v>
      </c>
      <c r="C50" s="90"/>
      <c r="D50" s="91"/>
      <c r="E50" s="91">
        <v>0</v>
      </c>
      <c r="F50" s="91">
        <v>0</v>
      </c>
      <c r="G50" s="91">
        <v>0</v>
      </c>
      <c r="H50" s="91">
        <v>0</v>
      </c>
      <c r="I50" s="91">
        <f t="shared" si="3"/>
        <v>0</v>
      </c>
      <c r="J50" s="106"/>
      <c r="K50" s="109"/>
      <c r="L50" s="109"/>
      <c r="M50" s="109"/>
      <c r="N50" s="109"/>
    </row>
    <row r="51" spans="1:14" s="8" customFormat="1" thickBot="1">
      <c r="A51" s="71">
        <f>A47+1</f>
        <v>21</v>
      </c>
      <c r="B51" s="112" t="s">
        <v>540</v>
      </c>
      <c r="C51" s="115" t="str">
        <f>"(sum of lines "&amp;A47&amp;"_)"</f>
        <v>(sum of lines 20_)</v>
      </c>
      <c r="D51" s="116"/>
      <c r="E51" s="113">
        <f>SUM(E47:E50)</f>
        <v>0</v>
      </c>
      <c r="F51" s="113">
        <f>SUM(F47:F50)</f>
        <v>0</v>
      </c>
      <c r="G51" s="113">
        <f>SUM(G47:G50)</f>
        <v>0</v>
      </c>
      <c r="H51" s="113">
        <f>SUM(H47:H50)</f>
        <v>0</v>
      </c>
      <c r="I51" s="113">
        <f>SUM(I47:I50)</f>
        <v>0</v>
      </c>
      <c r="J51" s="82"/>
      <c r="K51" s="82"/>
      <c r="L51" s="82"/>
      <c r="M51" s="82"/>
      <c r="N51" s="82"/>
    </row>
    <row r="52" spans="1:14" s="8" customFormat="1" thickTop="1">
      <c r="A52" s="71">
        <f t="shared" ref="A52" si="4">+A51+1</f>
        <v>22</v>
      </c>
      <c r="B52" s="114"/>
      <c r="C52" s="114"/>
      <c r="D52" s="82"/>
      <c r="E52" s="420" t="s">
        <v>541</v>
      </c>
      <c r="F52" s="98"/>
      <c r="G52" s="98"/>
      <c r="H52" s="98"/>
      <c r="I52" s="420" t="s">
        <v>541</v>
      </c>
      <c r="J52" s="82"/>
      <c r="K52" s="82"/>
      <c r="L52" s="82"/>
      <c r="M52" s="82"/>
      <c r="N52" s="82"/>
    </row>
    <row r="53" spans="1:14" s="8" customFormat="1" ht="12">
      <c r="A53" s="71"/>
      <c r="B53" s="117"/>
      <c r="C53" s="117"/>
      <c r="D53" s="117"/>
      <c r="E53" s="117"/>
      <c r="F53" s="117"/>
      <c r="G53" s="117"/>
      <c r="H53" s="117"/>
      <c r="I53" s="117"/>
      <c r="J53" s="117"/>
      <c r="K53" s="117"/>
      <c r="L53" s="117"/>
      <c r="M53" s="117"/>
      <c r="N53" s="117"/>
    </row>
    <row r="54" spans="1:14" s="8" customFormat="1" ht="46.5" customHeight="1">
      <c r="A54" s="71">
        <f>+A52+1</f>
        <v>23</v>
      </c>
      <c r="B54" s="657" t="s">
        <v>542</v>
      </c>
      <c r="C54" s="657"/>
      <c r="D54" s="657"/>
      <c r="E54" s="657"/>
      <c r="F54" s="657"/>
      <c r="G54" s="657"/>
      <c r="H54" s="657"/>
      <c r="I54" s="657"/>
      <c r="J54" s="657"/>
      <c r="K54" s="657"/>
      <c r="L54" s="657"/>
      <c r="M54" s="657"/>
      <c r="N54" s="657"/>
    </row>
    <row r="55" spans="1:14" s="8" customFormat="1" thickBot="1">
      <c r="A55" s="71"/>
      <c r="B55" s="81"/>
      <c r="C55" s="81"/>
      <c r="D55" s="81"/>
      <c r="E55" s="81"/>
      <c r="F55" s="81"/>
      <c r="G55" s="81"/>
      <c r="H55" s="81"/>
      <c r="I55" s="81"/>
      <c r="J55" s="81"/>
      <c r="K55" s="81"/>
      <c r="L55" s="81"/>
      <c r="M55" s="81"/>
      <c r="N55" s="81"/>
    </row>
    <row r="56" spans="1:14" s="8" customFormat="1" ht="12">
      <c r="A56" s="71">
        <f>A54+1</f>
        <v>24</v>
      </c>
      <c r="B56" s="74" t="s">
        <v>543</v>
      </c>
      <c r="C56" s="66"/>
      <c r="D56" s="66"/>
      <c r="E56" s="66"/>
      <c r="F56" s="66"/>
      <c r="G56" s="66"/>
      <c r="H56" s="83"/>
      <c r="I56" s="83"/>
      <c r="J56" s="82"/>
      <c r="K56" s="82"/>
      <c r="L56" s="82"/>
      <c r="M56" s="82"/>
      <c r="N56" s="82"/>
    </row>
    <row r="57" spans="1:14" s="8" customFormat="1" ht="59.25" customHeight="1">
      <c r="A57" s="71">
        <f>+A56+1</f>
        <v>25</v>
      </c>
      <c r="B57" s="658" t="s">
        <v>544</v>
      </c>
      <c r="C57" s="658"/>
      <c r="D57" s="658"/>
      <c r="E57" s="658"/>
      <c r="F57" s="658"/>
      <c r="G57" s="658"/>
      <c r="H57" s="658"/>
      <c r="I57" s="658"/>
      <c r="J57" s="658"/>
      <c r="K57" s="658"/>
      <c r="L57" s="658"/>
      <c r="M57" s="658"/>
      <c r="N57" s="658"/>
    </row>
    <row r="58" spans="1:14" s="8" customFormat="1" ht="12">
      <c r="A58" s="71"/>
      <c r="B58" s="118"/>
      <c r="C58" s="118"/>
      <c r="D58" s="118"/>
      <c r="E58" s="118"/>
      <c r="F58" s="118"/>
      <c r="G58" s="118"/>
      <c r="H58" s="118"/>
      <c r="I58" s="118"/>
      <c r="J58" s="118"/>
      <c r="K58" s="118"/>
      <c r="L58" s="118"/>
      <c r="M58" s="82"/>
      <c r="N58" s="82"/>
    </row>
    <row r="59" spans="1:14" s="8" customFormat="1" ht="12">
      <c r="A59" s="71">
        <f>A57+1</f>
        <v>26</v>
      </c>
      <c r="B59" s="74" t="s">
        <v>545</v>
      </c>
      <c r="C59" s="66"/>
      <c r="D59" s="66"/>
      <c r="E59" s="66"/>
      <c r="F59" s="66"/>
      <c r="G59" s="66"/>
      <c r="H59" s="83"/>
      <c r="I59" s="83"/>
      <c r="J59" s="82"/>
      <c r="K59" s="82"/>
      <c r="L59" s="82"/>
      <c r="M59" s="82"/>
      <c r="N59" s="82"/>
    </row>
    <row r="60" spans="1:14" s="8" customFormat="1" ht="12">
      <c r="A60" s="71"/>
      <c r="B60" s="85" t="s">
        <v>307</v>
      </c>
      <c r="C60" s="86" t="s">
        <v>308</v>
      </c>
      <c r="D60" s="87" t="s">
        <v>520</v>
      </c>
      <c r="E60" s="87" t="s">
        <v>310</v>
      </c>
      <c r="F60" s="87" t="s">
        <v>521</v>
      </c>
      <c r="G60" s="87" t="s">
        <v>312</v>
      </c>
      <c r="H60" s="87" t="s">
        <v>313</v>
      </c>
      <c r="I60" s="87" t="s">
        <v>314</v>
      </c>
      <c r="J60" s="87" t="s">
        <v>315</v>
      </c>
      <c r="K60" s="87" t="s">
        <v>339</v>
      </c>
      <c r="L60" s="87"/>
      <c r="M60" s="82"/>
      <c r="N60" s="82"/>
    </row>
    <row r="61" spans="1:14" s="8" customFormat="1" ht="60">
      <c r="A61" s="71">
        <f>+A59+1</f>
        <v>27</v>
      </c>
      <c r="B61" s="101" t="s">
        <v>530</v>
      </c>
      <c r="C61" s="102"/>
      <c r="D61" s="103"/>
      <c r="E61" s="103"/>
      <c r="F61" s="104" t="s">
        <v>546</v>
      </c>
      <c r="G61" s="119" t="s">
        <v>547</v>
      </c>
      <c r="H61" s="119" t="s">
        <v>548</v>
      </c>
      <c r="I61" s="119" t="s">
        <v>549</v>
      </c>
      <c r="J61" s="119" t="s">
        <v>550</v>
      </c>
      <c r="K61" s="101" t="s">
        <v>551</v>
      </c>
      <c r="L61" s="103"/>
      <c r="M61" s="103"/>
      <c r="N61" s="103"/>
    </row>
    <row r="62" spans="1:14" s="8" customFormat="1" ht="12">
      <c r="A62" s="71">
        <f t="shared" ref="A62" si="5">+A61+1</f>
        <v>28</v>
      </c>
      <c r="B62" s="90" t="s">
        <v>525</v>
      </c>
      <c r="C62" s="90"/>
      <c r="D62" s="91"/>
      <c r="E62" s="91"/>
      <c r="F62" s="105">
        <f>G40</f>
        <v>0</v>
      </c>
      <c r="G62" s="91">
        <v>0</v>
      </c>
      <c r="H62" s="91">
        <v>0</v>
      </c>
      <c r="I62" s="91">
        <v>0</v>
      </c>
      <c r="J62" s="91">
        <v>0</v>
      </c>
      <c r="K62" s="107"/>
      <c r="L62" s="108"/>
      <c r="M62" s="108"/>
      <c r="N62" s="108"/>
    </row>
    <row r="63" spans="1:14" s="8" customFormat="1" ht="12">
      <c r="A63" s="93" t="str">
        <f>A62&amp;"a"</f>
        <v>28a</v>
      </c>
      <c r="B63" s="106" t="s">
        <v>525</v>
      </c>
      <c r="C63" s="106"/>
      <c r="D63" s="76"/>
      <c r="E63" s="91"/>
      <c r="F63" s="120">
        <f>G41</f>
        <v>0</v>
      </c>
      <c r="G63" s="91">
        <v>0</v>
      </c>
      <c r="H63" s="91">
        <v>0</v>
      </c>
      <c r="I63" s="91">
        <v>0</v>
      </c>
      <c r="J63" s="91">
        <v>0</v>
      </c>
      <c r="K63" s="108"/>
      <c r="L63" s="108"/>
      <c r="M63" s="108"/>
      <c r="N63" s="108"/>
    </row>
    <row r="64" spans="1:14" s="8" customFormat="1" ht="12">
      <c r="A64" s="93" t="str">
        <f>A62&amp;"b"</f>
        <v>28b</v>
      </c>
      <c r="B64" s="90" t="s">
        <v>525</v>
      </c>
      <c r="C64" s="90"/>
      <c r="D64" s="91"/>
      <c r="E64" s="91"/>
      <c r="F64" s="105">
        <f>G42</f>
        <v>0</v>
      </c>
      <c r="G64" s="91">
        <v>0</v>
      </c>
      <c r="H64" s="91">
        <v>0</v>
      </c>
      <c r="I64" s="91">
        <v>0</v>
      </c>
      <c r="J64" s="91">
        <v>0</v>
      </c>
      <c r="K64" s="108"/>
      <c r="L64" s="108"/>
      <c r="M64" s="108"/>
      <c r="N64" s="108"/>
    </row>
    <row r="65" spans="1:14" s="8" customFormat="1" ht="12">
      <c r="A65" s="93" t="str">
        <f>A62&amp;"..."</f>
        <v>28...</v>
      </c>
      <c r="B65" s="90" t="s">
        <v>525</v>
      </c>
      <c r="C65" s="90"/>
      <c r="D65" s="91"/>
      <c r="E65" s="91"/>
      <c r="F65" s="91">
        <f>G43</f>
        <v>0</v>
      </c>
      <c r="G65" s="91">
        <v>0</v>
      </c>
      <c r="H65" s="91">
        <v>0</v>
      </c>
      <c r="I65" s="91">
        <v>0</v>
      </c>
      <c r="J65" s="91">
        <v>0</v>
      </c>
      <c r="K65" s="108"/>
      <c r="L65" s="108"/>
      <c r="M65" s="108"/>
      <c r="N65" s="108"/>
    </row>
    <row r="66" spans="1:14" s="8" customFormat="1" ht="12">
      <c r="A66" s="71">
        <f>A62+1</f>
        <v>29</v>
      </c>
      <c r="B66" s="112" t="s">
        <v>538</v>
      </c>
      <c r="C66" s="115" t="str">
        <f>"(sum of lines "&amp;A62&amp;"_)"</f>
        <v>(sum of lines 28_)</v>
      </c>
      <c r="D66" s="116"/>
      <c r="E66" s="116"/>
      <c r="F66" s="121">
        <f>SUM(F62:F65)</f>
        <v>0</v>
      </c>
      <c r="G66" s="121">
        <f>SUM(G62:G65)</f>
        <v>0</v>
      </c>
      <c r="H66" s="121">
        <f>SUM(H62:H65)</f>
        <v>0</v>
      </c>
      <c r="I66" s="121">
        <f>SUM(I62:I65)</f>
        <v>0</v>
      </c>
      <c r="J66" s="121">
        <f>SUM(J62:J65)</f>
        <v>0</v>
      </c>
      <c r="K66" s="82"/>
      <c r="L66" s="82"/>
      <c r="M66" s="82"/>
      <c r="N66" s="82"/>
    </row>
    <row r="67" spans="1:14" s="8" customFormat="1" ht="12">
      <c r="A67" s="71"/>
      <c r="B67" s="114"/>
      <c r="C67" s="114"/>
      <c r="D67" s="82"/>
      <c r="E67" s="82"/>
      <c r="F67" s="98"/>
      <c r="G67" s="98"/>
      <c r="H67" s="98"/>
      <c r="I67" s="82"/>
      <c r="J67" s="82"/>
      <c r="K67" s="82"/>
      <c r="L67" s="82"/>
      <c r="M67" s="82"/>
      <c r="N67" s="82"/>
    </row>
    <row r="68" spans="1:14" s="8" customFormat="1" ht="12">
      <c r="A68" s="71">
        <f>+A66+1</f>
        <v>30</v>
      </c>
      <c r="B68" s="90" t="s">
        <v>525</v>
      </c>
      <c r="C68" s="90"/>
      <c r="D68" s="91"/>
      <c r="E68" s="91"/>
      <c r="F68" s="105">
        <f>G47</f>
        <v>0</v>
      </c>
      <c r="G68" s="91">
        <v>0</v>
      </c>
      <c r="H68" s="91">
        <v>0</v>
      </c>
      <c r="I68" s="91">
        <v>0</v>
      </c>
      <c r="J68" s="91">
        <v>0</v>
      </c>
      <c r="K68" s="108"/>
      <c r="L68" s="108"/>
      <c r="M68" s="108"/>
      <c r="N68" s="108"/>
    </row>
    <row r="69" spans="1:14" s="8" customFormat="1" ht="12">
      <c r="A69" s="93" t="str">
        <f>A68&amp;"a"</f>
        <v>30a</v>
      </c>
      <c r="B69" s="106" t="s">
        <v>525</v>
      </c>
      <c r="C69" s="106"/>
      <c r="D69" s="76"/>
      <c r="E69" s="91"/>
      <c r="F69" s="120">
        <f>G48</f>
        <v>0</v>
      </c>
      <c r="G69" s="91">
        <v>0</v>
      </c>
      <c r="H69" s="91">
        <v>0</v>
      </c>
      <c r="I69" s="91">
        <v>0</v>
      </c>
      <c r="J69" s="91">
        <v>0</v>
      </c>
      <c r="K69" s="108"/>
      <c r="L69" s="108"/>
      <c r="M69" s="108"/>
      <c r="N69" s="108"/>
    </row>
    <row r="70" spans="1:14" s="8" customFormat="1" ht="12">
      <c r="A70" s="93" t="str">
        <f>A68&amp;"b"</f>
        <v>30b</v>
      </c>
      <c r="B70" s="90" t="s">
        <v>525</v>
      </c>
      <c r="C70" s="90"/>
      <c r="D70" s="91"/>
      <c r="E70" s="91"/>
      <c r="F70" s="105">
        <f>G49</f>
        <v>0</v>
      </c>
      <c r="G70" s="91">
        <v>0</v>
      </c>
      <c r="H70" s="91">
        <v>0</v>
      </c>
      <c r="I70" s="91">
        <v>0</v>
      </c>
      <c r="J70" s="91">
        <v>0</v>
      </c>
      <c r="K70" s="108"/>
      <c r="L70" s="108"/>
      <c r="M70" s="108"/>
      <c r="N70" s="108"/>
    </row>
    <row r="71" spans="1:14" s="8" customFormat="1" ht="12">
      <c r="A71" s="93" t="str">
        <f>A68&amp;"..."</f>
        <v>30...</v>
      </c>
      <c r="B71" s="110" t="s">
        <v>525</v>
      </c>
      <c r="C71" s="110"/>
      <c r="D71" s="111"/>
      <c r="E71" s="95"/>
      <c r="F71" s="76">
        <v>0</v>
      </c>
      <c r="G71" s="76">
        <v>0</v>
      </c>
      <c r="H71" s="76">
        <v>0</v>
      </c>
      <c r="I71" s="91">
        <v>0</v>
      </c>
      <c r="J71" s="91">
        <v>0</v>
      </c>
      <c r="K71" s="108"/>
      <c r="L71" s="108"/>
      <c r="M71" s="108"/>
      <c r="N71" s="108"/>
    </row>
    <row r="72" spans="1:14" s="8" customFormat="1" ht="12">
      <c r="A72" s="71">
        <f>A68+1</f>
        <v>31</v>
      </c>
      <c r="B72" s="112" t="s">
        <v>552</v>
      </c>
      <c r="C72" s="115" t="str">
        <f>"(sum of lines "&amp;A68&amp;"_)"</f>
        <v>(sum of lines 30_)</v>
      </c>
      <c r="D72" s="82"/>
      <c r="E72" s="82"/>
      <c r="F72" s="121">
        <f>SUM(F68:F71)</f>
        <v>0</v>
      </c>
      <c r="G72" s="121">
        <f>SUM(G68:G71)</f>
        <v>0</v>
      </c>
      <c r="H72" s="121">
        <f>SUM(H68:H71)</f>
        <v>0</v>
      </c>
      <c r="I72" s="121">
        <f>SUM(I68:I71)</f>
        <v>0</v>
      </c>
      <c r="J72" s="121">
        <f>SUM(J68:J71)</f>
        <v>0</v>
      </c>
      <c r="K72" s="82"/>
      <c r="L72" s="82"/>
      <c r="M72" s="82"/>
      <c r="N72" s="82"/>
    </row>
    <row r="73" spans="1:14" s="8" customFormat="1" thickBot="1">
      <c r="A73" s="71">
        <f t="shared" ref="A73:A74" si="6">+A72+1</f>
        <v>32</v>
      </c>
      <c r="B73" s="82" t="s">
        <v>553</v>
      </c>
      <c r="C73" s="82"/>
      <c r="D73" s="82"/>
      <c r="E73" s="115" t="str">
        <f>"(sum of lines "&amp;A66&amp;" &amp; "&amp;A72&amp;")"</f>
        <v>(sum of lines 29 &amp; 31)</v>
      </c>
      <c r="F73" s="97">
        <f>F66+F72</f>
        <v>0</v>
      </c>
      <c r="G73" s="97">
        <f>G66+G72</f>
        <v>0</v>
      </c>
      <c r="H73" s="97">
        <f>H66+H72</f>
        <v>0</v>
      </c>
      <c r="I73" s="97">
        <f>I66+I72</f>
        <v>0</v>
      </c>
      <c r="J73" s="97">
        <f>J66+J72</f>
        <v>0</v>
      </c>
      <c r="K73" s="82"/>
      <c r="L73" s="82"/>
      <c r="M73" s="82"/>
      <c r="N73" s="82"/>
    </row>
    <row r="74" spans="1:14" s="8" customFormat="1" thickTop="1">
      <c r="A74" s="71">
        <f t="shared" si="6"/>
        <v>33</v>
      </c>
      <c r="B74" s="82" t="s">
        <v>554</v>
      </c>
      <c r="C74" s="82"/>
      <c r="D74" s="96"/>
      <c r="E74" s="115" t="str">
        <f>"(sum of lines "&amp;A73&amp;G60&amp;" &amp; "&amp;A73&amp;H60&amp;")"</f>
        <v>(sum of lines 32(f) &amp; 32(g))</v>
      </c>
      <c r="F74" s="83"/>
      <c r="G74" s="83"/>
      <c r="H74" s="83">
        <f>G73+H73</f>
        <v>0</v>
      </c>
      <c r="I74" s="83"/>
      <c r="J74" s="83"/>
      <c r="K74" s="122" t="str">
        <f>"To line "&amp;$A$24</f>
        <v>To line 11</v>
      </c>
      <c r="L74" s="82"/>
      <c r="M74" s="82"/>
      <c r="N74" s="82"/>
    </row>
    <row r="75" spans="1:14" s="8" customFormat="1" ht="12">
      <c r="A75" s="71"/>
      <c r="B75" s="82"/>
      <c r="C75" s="82"/>
      <c r="D75" s="82"/>
      <c r="E75" s="83"/>
      <c r="F75" s="83"/>
      <c r="G75" s="83"/>
      <c r="H75" s="83"/>
      <c r="I75" s="83"/>
      <c r="J75" s="83"/>
      <c r="K75" s="83"/>
      <c r="L75" s="84"/>
      <c r="M75" s="82"/>
      <c r="N75" s="82"/>
    </row>
    <row r="76" spans="1:14" s="8" customFormat="1" ht="12">
      <c r="A76" s="71"/>
      <c r="B76" s="82"/>
      <c r="C76" s="82"/>
      <c r="D76" s="82"/>
      <c r="E76" s="83"/>
      <c r="F76" s="83"/>
      <c r="G76" s="83"/>
      <c r="H76" s="83"/>
      <c r="I76" s="83"/>
      <c r="J76" s="83"/>
      <c r="K76" s="83"/>
      <c r="L76" s="84"/>
      <c r="M76" s="82"/>
      <c r="N76" s="82"/>
    </row>
    <row r="77" spans="1:14" s="8" customFormat="1" ht="13.15" customHeight="1">
      <c r="A77" s="9"/>
      <c r="B77" s="31"/>
      <c r="C77" s="31"/>
      <c r="N77" s="254" t="s">
        <v>555</v>
      </c>
    </row>
    <row r="78" spans="1:14" s="8" customFormat="1" ht="12">
      <c r="A78" s="622" t="s">
        <v>507</v>
      </c>
      <c r="B78" s="622"/>
      <c r="C78" s="622"/>
      <c r="D78" s="622"/>
      <c r="E78" s="622"/>
      <c r="F78" s="622"/>
      <c r="G78" s="622"/>
      <c r="H78" s="622"/>
      <c r="I78" s="622"/>
      <c r="J78" s="622"/>
      <c r="K78" s="622"/>
      <c r="L78" s="622"/>
      <c r="M78" s="622"/>
      <c r="N78" s="622"/>
    </row>
    <row r="79" spans="1:14" s="8" customFormat="1" ht="12">
      <c r="A79" s="622" t="s">
        <v>14</v>
      </c>
      <c r="B79" s="622"/>
      <c r="C79" s="622"/>
      <c r="D79" s="622"/>
      <c r="E79" s="622"/>
      <c r="F79" s="622"/>
      <c r="G79" s="622"/>
      <c r="H79" s="622"/>
      <c r="I79" s="622"/>
      <c r="J79" s="622"/>
      <c r="K79" s="622"/>
      <c r="L79" s="622"/>
      <c r="M79" s="622"/>
      <c r="N79" s="622"/>
    </row>
    <row r="80" spans="1:14" s="32" customFormat="1" ht="12">
      <c r="A80" s="616" t="s">
        <v>957</v>
      </c>
      <c r="B80" s="616"/>
      <c r="C80" s="616"/>
      <c r="D80" s="616"/>
      <c r="E80" s="616"/>
      <c r="F80" s="616"/>
      <c r="G80" s="616"/>
      <c r="H80" s="616"/>
      <c r="I80" s="616"/>
      <c r="J80" s="616"/>
      <c r="K80" s="616"/>
      <c r="L80" s="616"/>
      <c r="M80" s="616"/>
      <c r="N80" s="616"/>
    </row>
    <row r="81" spans="1:14" s="8" customFormat="1" ht="12">
      <c r="A81" s="220"/>
      <c r="B81" s="220"/>
      <c r="C81" s="220"/>
      <c r="D81" s="220"/>
      <c r="E81" s="220"/>
      <c r="F81" s="220"/>
      <c r="G81" s="220"/>
      <c r="H81" s="220"/>
      <c r="I81" s="220"/>
      <c r="J81" s="220"/>
      <c r="K81" s="220"/>
      <c r="L81" s="220"/>
      <c r="M81" s="220"/>
      <c r="N81" s="220"/>
    </row>
    <row r="82" spans="1:14" s="8" customFormat="1" ht="12">
      <c r="A82" s="71">
        <f>A74+1</f>
        <v>34</v>
      </c>
      <c r="B82" s="74" t="s">
        <v>556</v>
      </c>
      <c r="C82" s="82"/>
      <c r="D82" s="82"/>
      <c r="E82" s="83"/>
      <c r="F82" s="83"/>
      <c r="G82" s="83"/>
      <c r="H82" s="83"/>
      <c r="I82" s="83"/>
      <c r="J82" s="83"/>
      <c r="K82" s="83"/>
      <c r="L82" s="84"/>
      <c r="M82" s="82"/>
      <c r="N82" s="82"/>
    </row>
    <row r="83" spans="1:14" s="8" customFormat="1" ht="60" customHeight="1">
      <c r="A83" s="71">
        <f t="shared" ref="A83:A87" si="7">A82+1</f>
        <v>35</v>
      </c>
      <c r="B83" s="657" t="s">
        <v>557</v>
      </c>
      <c r="C83" s="657"/>
      <c r="D83" s="657"/>
      <c r="E83" s="657"/>
      <c r="F83" s="657"/>
      <c r="G83" s="657"/>
      <c r="H83" s="657"/>
      <c r="I83" s="657"/>
      <c r="J83" s="657"/>
      <c r="K83" s="657"/>
      <c r="L83" s="657"/>
      <c r="M83" s="82"/>
      <c r="N83" s="82"/>
    </row>
    <row r="84" spans="1:14" s="8" customFormat="1" ht="12">
      <c r="A84" s="71"/>
      <c r="B84" s="85" t="s">
        <v>307</v>
      </c>
      <c r="C84" s="86" t="s">
        <v>308</v>
      </c>
      <c r="D84" s="87" t="s">
        <v>520</v>
      </c>
      <c r="E84" s="87" t="s">
        <v>310</v>
      </c>
      <c r="F84" s="87" t="s">
        <v>521</v>
      </c>
      <c r="G84" s="87" t="s">
        <v>312</v>
      </c>
      <c r="H84" s="87" t="s">
        <v>313</v>
      </c>
      <c r="I84" s="87" t="s">
        <v>314</v>
      </c>
      <c r="J84" s="87" t="s">
        <v>315</v>
      </c>
      <c r="K84" s="87" t="s">
        <v>339</v>
      </c>
      <c r="L84" s="87" t="s">
        <v>340</v>
      </c>
      <c r="M84" s="82"/>
      <c r="N84" s="82"/>
    </row>
    <row r="85" spans="1:14" s="8" customFormat="1" ht="72">
      <c r="A85" s="71">
        <f>A83+1</f>
        <v>36</v>
      </c>
      <c r="B85" s="88"/>
      <c r="C85" s="88"/>
      <c r="D85" s="88" t="s">
        <v>558</v>
      </c>
      <c r="E85" s="88" t="s">
        <v>559</v>
      </c>
      <c r="F85" s="88" t="s">
        <v>560</v>
      </c>
      <c r="G85" s="88" t="s">
        <v>561</v>
      </c>
      <c r="H85" s="88" t="s">
        <v>562</v>
      </c>
      <c r="I85" s="88" t="s">
        <v>563</v>
      </c>
      <c r="J85" s="88" t="s">
        <v>564</v>
      </c>
      <c r="K85" s="88" t="s">
        <v>565</v>
      </c>
      <c r="L85" s="88" t="s">
        <v>566</v>
      </c>
      <c r="M85" s="83"/>
      <c r="N85" s="83"/>
    </row>
    <row r="86" spans="1:14" s="8" customFormat="1" ht="12">
      <c r="A86" s="71">
        <f t="shared" si="7"/>
        <v>37</v>
      </c>
      <c r="B86" s="60"/>
      <c r="C86" s="60"/>
      <c r="D86" s="123"/>
      <c r="E86" s="124"/>
      <c r="F86" s="125" t="s">
        <v>567</v>
      </c>
      <c r="G86" s="126" t="s">
        <v>568</v>
      </c>
      <c r="H86" s="125" t="s">
        <v>569</v>
      </c>
      <c r="I86" s="124"/>
      <c r="J86" s="127" t="s">
        <v>570</v>
      </c>
      <c r="K86" s="125" t="s">
        <v>571</v>
      </c>
      <c r="L86" s="125" t="s">
        <v>572</v>
      </c>
      <c r="M86" s="83"/>
      <c r="N86" s="83"/>
    </row>
    <row r="87" spans="1:14" s="8" customFormat="1" ht="12">
      <c r="A87" s="71">
        <f t="shared" si="7"/>
        <v>38</v>
      </c>
      <c r="B87" s="106" t="s">
        <v>525</v>
      </c>
      <c r="C87" s="128"/>
      <c r="D87" s="129"/>
      <c r="E87" s="130"/>
      <c r="F87" s="123">
        <f>D87*E87</f>
        <v>0</v>
      </c>
      <c r="G87" s="130"/>
      <c r="H87" s="123">
        <f>F87*G87</f>
        <v>0</v>
      </c>
      <c r="I87" s="130"/>
      <c r="J87" s="123">
        <f>-D87*I87</f>
        <v>0</v>
      </c>
      <c r="K87" s="123">
        <f>F87+J87</f>
        <v>0</v>
      </c>
      <c r="L87" s="123">
        <f>K87*G87</f>
        <v>0</v>
      </c>
      <c r="M87" s="122" t="str">
        <f>"To line "&amp;$A$24</f>
        <v>To line 11</v>
      </c>
      <c r="N87" s="98"/>
    </row>
    <row r="88" spans="1:14" s="8" customFormat="1" ht="12">
      <c r="A88" s="93" t="str">
        <f>A87&amp;"…"</f>
        <v>38…</v>
      </c>
      <c r="B88" s="106" t="s">
        <v>525</v>
      </c>
      <c r="C88" s="128"/>
      <c r="D88" s="129"/>
      <c r="E88" s="130"/>
      <c r="F88" s="123">
        <f>D88*E88</f>
        <v>0</v>
      </c>
      <c r="G88" s="130"/>
      <c r="H88" s="123">
        <f>F88*G88</f>
        <v>0</v>
      </c>
      <c r="I88" s="130"/>
      <c r="J88" s="123">
        <f>-D88*I88</f>
        <v>0</v>
      </c>
      <c r="K88" s="123">
        <f>F88+J88</f>
        <v>0</v>
      </c>
      <c r="L88" s="123">
        <f>K88*G88</f>
        <v>0</v>
      </c>
      <c r="M88" s="122" t="str">
        <f>"To line "&amp;$A$24</f>
        <v>To line 11</v>
      </c>
      <c r="N88" s="98"/>
    </row>
    <row r="89" spans="1:14" s="8" customFormat="1" thickBot="1">
      <c r="A89" s="71"/>
      <c r="B89" s="81"/>
      <c r="C89" s="81"/>
      <c r="D89" s="81"/>
      <c r="E89" s="81"/>
      <c r="F89" s="81"/>
      <c r="G89" s="81"/>
      <c r="H89" s="81"/>
      <c r="I89" s="81"/>
      <c r="J89" s="81"/>
      <c r="K89" s="81"/>
      <c r="L89" s="81"/>
      <c r="M89" s="81"/>
      <c r="N89" s="81"/>
    </row>
    <row r="90" spans="1:14" s="8" customFormat="1" ht="12">
      <c r="A90" s="71">
        <f>A87+1</f>
        <v>39</v>
      </c>
      <c r="B90" s="65" t="s">
        <v>573</v>
      </c>
      <c r="C90" s="66"/>
      <c r="D90" s="67"/>
      <c r="E90" s="68"/>
      <c r="F90" s="66"/>
      <c r="G90" s="66"/>
      <c r="H90" s="67"/>
      <c r="I90" s="66"/>
      <c r="J90" s="69"/>
      <c r="K90" s="70"/>
      <c r="L90" s="65"/>
      <c r="M90" s="65"/>
      <c r="N90" s="65"/>
    </row>
    <row r="91" spans="1:14" s="8" customFormat="1" ht="72" customHeight="1">
      <c r="A91" s="71">
        <f>A90+1</f>
        <v>40</v>
      </c>
      <c r="B91" s="650" t="s">
        <v>574</v>
      </c>
      <c r="C91" s="650"/>
      <c r="D91" s="650"/>
      <c r="E91" s="650"/>
      <c r="F91" s="650"/>
      <c r="G91" s="650"/>
      <c r="H91" s="650"/>
      <c r="I91" s="650"/>
      <c r="J91" s="650"/>
      <c r="K91" s="650"/>
      <c r="L91" s="650"/>
      <c r="M91" s="65"/>
      <c r="N91" s="65"/>
    </row>
    <row r="92" spans="1:14" s="8" customFormat="1" ht="12">
      <c r="A92" s="71"/>
      <c r="B92" s="65"/>
      <c r="C92" s="66"/>
      <c r="D92" s="67"/>
      <c r="E92" s="68"/>
      <c r="F92" s="66"/>
      <c r="G92" s="66"/>
      <c r="H92" s="67"/>
      <c r="I92" s="66"/>
      <c r="J92" s="69"/>
      <c r="K92" s="70"/>
      <c r="L92" s="65"/>
      <c r="M92" s="65"/>
      <c r="N92" s="65"/>
    </row>
    <row r="93" spans="1:14" s="8" customFormat="1" ht="12">
      <c r="A93" s="71">
        <f>A91+1</f>
        <v>41</v>
      </c>
      <c r="B93" s="65" t="s">
        <v>575</v>
      </c>
      <c r="C93" s="67"/>
      <c r="D93" s="67"/>
      <c r="E93" s="65"/>
      <c r="F93" s="77" t="s">
        <v>576</v>
      </c>
      <c r="G93" s="78"/>
      <c r="H93" s="68"/>
      <c r="I93" s="67"/>
      <c r="J93" s="131" t="s">
        <v>577</v>
      </c>
      <c r="K93" s="132"/>
      <c r="L93" s="65"/>
      <c r="M93" s="65"/>
      <c r="N93" s="65"/>
    </row>
    <row r="94" spans="1:14" s="8" customFormat="1" ht="12">
      <c r="A94" s="71"/>
      <c r="B94" s="68"/>
      <c r="C94" s="67"/>
      <c r="D94" s="67"/>
      <c r="E94" s="67"/>
      <c r="F94" s="67"/>
      <c r="G94" s="67"/>
      <c r="H94" s="67"/>
      <c r="I94" s="67"/>
      <c r="J94" s="67"/>
      <c r="K94" s="65"/>
      <c r="L94" s="65"/>
      <c r="M94" s="65"/>
      <c r="N94" s="65"/>
    </row>
    <row r="95" spans="1:14" s="8" customFormat="1" ht="12">
      <c r="A95" s="70">
        <f>A93+1</f>
        <v>42</v>
      </c>
      <c r="B95" s="651" t="s">
        <v>578</v>
      </c>
      <c r="C95" s="652"/>
      <c r="D95" s="652"/>
      <c r="E95" s="652"/>
      <c r="F95" s="652"/>
      <c r="G95" s="652"/>
      <c r="H95" s="652"/>
      <c r="I95" s="652"/>
      <c r="J95" s="652"/>
      <c r="K95" s="652"/>
      <c r="L95" s="652"/>
      <c r="M95" s="65"/>
      <c r="N95" s="65"/>
    </row>
    <row r="96" spans="1:14" s="8" customFormat="1" ht="12">
      <c r="A96" s="71"/>
      <c r="B96" s="85" t="s">
        <v>307</v>
      </c>
      <c r="C96" s="65"/>
      <c r="D96" s="65"/>
      <c r="E96" s="86" t="s">
        <v>308</v>
      </c>
      <c r="F96" s="87" t="s">
        <v>309</v>
      </c>
      <c r="G96" s="87"/>
      <c r="H96" s="87"/>
      <c r="I96" s="87"/>
      <c r="J96" s="87"/>
      <c r="K96" s="87"/>
      <c r="L96" s="87"/>
      <c r="M96" s="82"/>
      <c r="N96" s="82"/>
    </row>
    <row r="97" spans="1:14" s="8" customFormat="1" ht="24">
      <c r="A97" s="71">
        <f>A95+1</f>
        <v>43</v>
      </c>
      <c r="B97" s="134" t="s">
        <v>512</v>
      </c>
      <c r="C97" s="65"/>
      <c r="D97" s="65"/>
      <c r="E97" s="134" t="s">
        <v>579</v>
      </c>
      <c r="F97" s="135" t="s">
        <v>580</v>
      </c>
      <c r="G97" s="135"/>
      <c r="H97" s="135"/>
      <c r="I97" s="135"/>
      <c r="J97" s="135"/>
      <c r="K97" s="135"/>
      <c r="L97" s="135"/>
      <c r="M97" s="65"/>
      <c r="N97" s="65"/>
    </row>
    <row r="98" spans="1:14" s="8" customFormat="1" ht="12">
      <c r="A98" s="71">
        <f t="shared" ref="A98:A112" si="8">A97+1</f>
        <v>44</v>
      </c>
      <c r="B98" s="68">
        <v>190</v>
      </c>
      <c r="C98" s="65"/>
      <c r="D98" s="65"/>
      <c r="E98" s="136"/>
      <c r="F98" s="132"/>
      <c r="G98" s="79"/>
      <c r="H98" s="79"/>
      <c r="I98" s="79"/>
      <c r="J98" s="79"/>
      <c r="K98" s="79"/>
      <c r="L98" s="79"/>
      <c r="M98" s="65"/>
      <c r="N98" s="65"/>
    </row>
    <row r="99" spans="1:14" s="8" customFormat="1" ht="12">
      <c r="A99" s="71">
        <f t="shared" si="8"/>
        <v>45</v>
      </c>
      <c r="B99" s="68">
        <v>281</v>
      </c>
      <c r="C99" s="65"/>
      <c r="D99" s="65"/>
      <c r="E99" s="137"/>
      <c r="F99" s="132"/>
      <c r="G99" s="79"/>
      <c r="H99" s="79"/>
      <c r="I99" s="79"/>
      <c r="J99" s="79"/>
      <c r="K99" s="79"/>
      <c r="L99" s="79"/>
      <c r="M99" s="82"/>
      <c r="N99" s="82"/>
    </row>
    <row r="100" spans="1:14" s="8" customFormat="1" ht="12">
      <c r="A100" s="71">
        <f t="shared" si="8"/>
        <v>46</v>
      </c>
      <c r="B100" s="68">
        <v>282</v>
      </c>
      <c r="C100" s="65"/>
      <c r="D100" s="65"/>
      <c r="E100" s="137"/>
      <c r="F100" s="132"/>
      <c r="G100" s="79"/>
      <c r="H100" s="79"/>
      <c r="I100" s="79"/>
      <c r="J100" s="79"/>
      <c r="K100" s="79"/>
      <c r="L100" s="79"/>
      <c r="M100" s="82"/>
      <c r="N100" s="82"/>
    </row>
    <row r="101" spans="1:14" s="8" customFormat="1" ht="12">
      <c r="A101" s="71">
        <f t="shared" si="8"/>
        <v>47</v>
      </c>
      <c r="B101" s="68">
        <v>283</v>
      </c>
      <c r="C101" s="65"/>
      <c r="D101" s="65"/>
      <c r="E101" s="137"/>
      <c r="F101" s="132"/>
      <c r="G101" s="79"/>
      <c r="H101" s="79"/>
      <c r="I101" s="79"/>
      <c r="J101" s="79"/>
      <c r="K101" s="79"/>
      <c r="L101" s="79"/>
      <c r="M101" s="82"/>
      <c r="N101" s="82"/>
    </row>
    <row r="102" spans="1:14" s="8" customFormat="1" ht="12">
      <c r="A102" s="71">
        <f t="shared" si="8"/>
        <v>48</v>
      </c>
      <c r="B102" s="68" t="s">
        <v>581</v>
      </c>
      <c r="C102" s="65"/>
      <c r="D102" s="65"/>
      <c r="E102" s="137"/>
      <c r="F102" s="132"/>
      <c r="G102" s="79"/>
      <c r="H102" s="79"/>
      <c r="I102" s="79"/>
      <c r="J102" s="79"/>
      <c r="K102" s="79"/>
      <c r="L102" s="79"/>
      <c r="M102" s="82"/>
      <c r="N102" s="82"/>
    </row>
    <row r="103" spans="1:14" s="8" customFormat="1" ht="12">
      <c r="A103" s="71">
        <f t="shared" si="8"/>
        <v>49</v>
      </c>
      <c r="B103" s="68" t="s">
        <v>582</v>
      </c>
      <c r="C103" s="65"/>
      <c r="D103" s="65"/>
      <c r="E103" s="137"/>
      <c r="F103" s="132"/>
      <c r="G103" s="79"/>
      <c r="H103" s="79"/>
      <c r="I103" s="79"/>
      <c r="J103" s="79"/>
      <c r="K103" s="79"/>
      <c r="L103" s="79"/>
      <c r="M103" s="82"/>
      <c r="N103" s="82"/>
    </row>
    <row r="104" spans="1:14" s="8" customFormat="1" ht="12">
      <c r="A104" s="71">
        <f t="shared" si="8"/>
        <v>50</v>
      </c>
      <c r="B104" s="68" t="s">
        <v>583</v>
      </c>
      <c r="C104" s="65"/>
      <c r="D104" s="65"/>
      <c r="E104" s="137"/>
      <c r="F104" s="132"/>
      <c r="G104" s="79"/>
      <c r="H104" s="79"/>
      <c r="I104" s="79"/>
      <c r="J104" s="79"/>
      <c r="K104" s="79"/>
      <c r="L104" s="79"/>
      <c r="M104" s="82"/>
      <c r="N104" s="82"/>
    </row>
    <row r="105" spans="1:14" s="8" customFormat="1" ht="12">
      <c r="A105" s="71">
        <f t="shared" si="8"/>
        <v>51</v>
      </c>
      <c r="B105" s="68" t="s">
        <v>584</v>
      </c>
      <c r="C105" s="65"/>
      <c r="D105" s="65"/>
      <c r="E105" s="137"/>
      <c r="F105" s="132"/>
      <c r="G105" s="79"/>
      <c r="H105" s="79"/>
      <c r="I105" s="79"/>
      <c r="J105" s="79"/>
      <c r="K105" s="79"/>
      <c r="L105" s="79"/>
      <c r="M105" s="82"/>
      <c r="N105" s="82"/>
    </row>
    <row r="106" spans="1:14" s="8" customFormat="1" ht="12">
      <c r="A106" s="71">
        <f t="shared" si="8"/>
        <v>52</v>
      </c>
      <c r="B106" s="68" t="s">
        <v>585</v>
      </c>
      <c r="C106" s="65"/>
      <c r="D106" s="65"/>
      <c r="E106" s="137"/>
      <c r="F106" s="132"/>
      <c r="G106" s="79"/>
      <c r="H106" s="79"/>
      <c r="I106" s="79"/>
      <c r="J106" s="79"/>
      <c r="K106" s="79"/>
      <c r="L106" s="79"/>
      <c r="M106" s="82"/>
      <c r="N106" s="82"/>
    </row>
    <row r="107" spans="1:14" s="8" customFormat="1" ht="12">
      <c r="A107" s="71">
        <f t="shared" si="8"/>
        <v>53</v>
      </c>
      <c r="B107" s="68" t="s">
        <v>586</v>
      </c>
      <c r="C107" s="65"/>
      <c r="D107" s="65"/>
      <c r="E107" s="137"/>
      <c r="F107" s="132"/>
      <c r="G107" s="79"/>
      <c r="H107" s="79"/>
      <c r="I107" s="79"/>
      <c r="J107" s="79"/>
      <c r="K107" s="79"/>
      <c r="L107" s="79"/>
      <c r="M107" s="82"/>
      <c r="N107" s="82"/>
    </row>
    <row r="108" spans="1:14" s="8" customFormat="1" ht="12">
      <c r="A108" s="71">
        <f t="shared" si="8"/>
        <v>54</v>
      </c>
      <c r="B108" s="68" t="s">
        <v>587</v>
      </c>
      <c r="C108" s="65"/>
      <c r="D108" s="65"/>
      <c r="E108" s="137"/>
      <c r="F108" s="132"/>
      <c r="G108" s="79"/>
      <c r="H108" s="79"/>
      <c r="I108" s="79"/>
      <c r="J108" s="79"/>
      <c r="K108" s="79"/>
      <c r="L108" s="79"/>
      <c r="M108" s="82"/>
      <c r="N108" s="82"/>
    </row>
    <row r="109" spans="1:14" s="8" customFormat="1" ht="12">
      <c r="A109" s="71">
        <f t="shared" si="8"/>
        <v>55</v>
      </c>
      <c r="B109" s="68" t="s">
        <v>588</v>
      </c>
      <c r="C109" s="65"/>
      <c r="D109" s="65"/>
      <c r="E109" s="137"/>
      <c r="F109" s="132"/>
      <c r="G109" s="79"/>
      <c r="H109" s="79"/>
      <c r="I109" s="79"/>
      <c r="J109" s="79"/>
      <c r="K109" s="79"/>
      <c r="L109" s="79"/>
      <c r="M109" s="82"/>
      <c r="N109" s="82"/>
    </row>
    <row r="110" spans="1:14" s="8" customFormat="1" ht="12">
      <c r="A110" s="71">
        <f t="shared" si="8"/>
        <v>56</v>
      </c>
      <c r="B110" s="68" t="s">
        <v>589</v>
      </c>
      <c r="C110" s="65"/>
      <c r="D110" s="65"/>
      <c r="E110" s="137"/>
      <c r="F110" s="132"/>
      <c r="G110" s="79"/>
      <c r="H110" s="79"/>
      <c r="I110" s="79"/>
      <c r="J110" s="79"/>
      <c r="K110" s="79"/>
      <c r="L110" s="79"/>
      <c r="M110" s="82"/>
      <c r="N110" s="82"/>
    </row>
    <row r="111" spans="1:14" s="8" customFormat="1" ht="12">
      <c r="A111" s="71">
        <f t="shared" si="8"/>
        <v>57</v>
      </c>
      <c r="B111" s="68" t="s">
        <v>590</v>
      </c>
      <c r="C111" s="65"/>
      <c r="D111" s="65"/>
      <c r="E111" s="137"/>
      <c r="F111" s="132"/>
      <c r="G111" s="79"/>
      <c r="H111" s="79"/>
      <c r="I111" s="79"/>
      <c r="J111" s="79"/>
      <c r="K111" s="79"/>
      <c r="L111" s="79"/>
      <c r="M111" s="82"/>
      <c r="N111" s="82"/>
    </row>
    <row r="112" spans="1:14" s="8" customFormat="1" ht="12">
      <c r="A112" s="71">
        <f t="shared" si="8"/>
        <v>58</v>
      </c>
      <c r="B112" s="68" t="s">
        <v>591</v>
      </c>
      <c r="C112" s="65"/>
      <c r="D112" s="65"/>
      <c r="E112" s="136"/>
      <c r="F112" s="132"/>
      <c r="G112" s="79"/>
      <c r="H112" s="79"/>
      <c r="I112" s="79"/>
      <c r="J112" s="79"/>
      <c r="K112" s="79"/>
      <c r="L112" s="79"/>
      <c r="M112" s="65"/>
      <c r="N112" s="65"/>
    </row>
    <row r="113" spans="1:14" s="8" customFormat="1" ht="12">
      <c r="A113" s="71">
        <f t="shared" ref="A113:A114" si="9">+A112+1</f>
        <v>59</v>
      </c>
      <c r="B113" s="68" t="s">
        <v>592</v>
      </c>
      <c r="C113" s="65"/>
      <c r="D113" s="65"/>
      <c r="E113" s="136"/>
      <c r="F113" s="132"/>
      <c r="G113" s="79"/>
      <c r="H113" s="79"/>
      <c r="I113" s="79"/>
      <c r="J113" s="79"/>
      <c r="K113" s="79"/>
      <c r="L113" s="79"/>
      <c r="M113" s="65"/>
      <c r="N113" s="65"/>
    </row>
    <row r="114" spans="1:14" s="8" customFormat="1" thickBot="1">
      <c r="A114" s="71">
        <f t="shared" si="9"/>
        <v>60</v>
      </c>
      <c r="B114" s="82" t="s">
        <v>38</v>
      </c>
      <c r="C114" s="96" t="str">
        <f>"(sum of lines "&amp;A98&amp;" - "&amp;A113&amp;")"</f>
        <v>(sum of lines 44 - 59)</v>
      </c>
      <c r="D114" s="106"/>
      <c r="E114" s="80">
        <f>SUM(E98:E113)</f>
        <v>0</v>
      </c>
      <c r="F114" s="65"/>
      <c r="G114" s="65"/>
      <c r="H114" s="65"/>
      <c r="I114" s="65"/>
      <c r="J114" s="65"/>
      <c r="K114" s="65"/>
      <c r="L114" s="65"/>
      <c r="M114" s="65"/>
      <c r="N114" s="65"/>
    </row>
    <row r="115" spans="1:14" s="8" customFormat="1" thickTop="1">
      <c r="A115" s="71"/>
      <c r="B115" s="65"/>
      <c r="C115" s="65"/>
      <c r="D115" s="65"/>
      <c r="E115" s="65"/>
      <c r="F115" s="65"/>
      <c r="G115" s="67"/>
      <c r="H115" s="67"/>
      <c r="I115" s="67"/>
      <c r="J115" s="67"/>
      <c r="K115" s="65"/>
      <c r="L115" s="82"/>
      <c r="M115" s="82"/>
      <c r="N115" s="82"/>
    </row>
    <row r="116" spans="1:14" s="8" customFormat="1" ht="12">
      <c r="A116" s="71">
        <f>A114+1</f>
        <v>61</v>
      </c>
      <c r="B116" s="653" t="s">
        <v>593</v>
      </c>
      <c r="C116" s="653"/>
      <c r="D116" s="653"/>
      <c r="E116" s="653"/>
      <c r="F116" s="653"/>
      <c r="G116" s="653"/>
      <c r="H116" s="653"/>
      <c r="I116" s="653"/>
      <c r="J116" s="653"/>
      <c r="K116" s="653"/>
      <c r="L116" s="653"/>
      <c r="M116" s="67"/>
      <c r="N116" s="67"/>
    </row>
    <row r="117" spans="1:14" s="8" customFormat="1" thickBot="1">
      <c r="A117" s="71"/>
      <c r="B117" s="138"/>
      <c r="C117" s="138"/>
      <c r="D117" s="138"/>
      <c r="E117" s="138"/>
      <c r="F117" s="138"/>
      <c r="G117" s="138"/>
      <c r="H117" s="138"/>
      <c r="I117" s="138"/>
      <c r="J117" s="138"/>
      <c r="K117" s="138"/>
      <c r="L117" s="138"/>
      <c r="M117" s="138"/>
      <c r="N117" s="138"/>
    </row>
    <row r="118" spans="1:14" s="8" customFormat="1" ht="13.15" customHeight="1">
      <c r="A118" s="9"/>
      <c r="B118" s="31"/>
      <c r="C118" s="31"/>
      <c r="N118" s="254" t="s">
        <v>594</v>
      </c>
    </row>
    <row r="119" spans="1:14" s="8" customFormat="1" ht="12">
      <c r="A119" s="622" t="s">
        <v>507</v>
      </c>
      <c r="B119" s="622"/>
      <c r="C119" s="622"/>
      <c r="D119" s="622"/>
      <c r="E119" s="622"/>
      <c r="F119" s="622"/>
      <c r="G119" s="622"/>
      <c r="H119" s="622"/>
      <c r="I119" s="622"/>
      <c r="J119" s="622"/>
      <c r="K119" s="622"/>
      <c r="L119" s="622"/>
      <c r="M119" s="622"/>
      <c r="N119" s="622"/>
    </row>
    <row r="120" spans="1:14" s="8" customFormat="1" ht="12">
      <c r="A120" s="622" t="s">
        <v>14</v>
      </c>
      <c r="B120" s="622"/>
      <c r="C120" s="622"/>
      <c r="D120" s="622"/>
      <c r="E120" s="622"/>
      <c r="F120" s="622"/>
      <c r="G120" s="622"/>
      <c r="H120" s="622"/>
      <c r="I120" s="622"/>
      <c r="J120" s="622"/>
      <c r="K120" s="622"/>
      <c r="L120" s="622"/>
      <c r="M120" s="622"/>
      <c r="N120" s="622"/>
    </row>
    <row r="121" spans="1:14" s="32" customFormat="1" ht="12">
      <c r="A121" s="616" t="s">
        <v>957</v>
      </c>
      <c r="B121" s="616"/>
      <c r="C121" s="616"/>
      <c r="D121" s="616"/>
      <c r="E121" s="616"/>
      <c r="F121" s="616"/>
      <c r="G121" s="616"/>
      <c r="H121" s="616"/>
      <c r="I121" s="616"/>
      <c r="J121" s="616"/>
      <c r="K121" s="616"/>
      <c r="L121" s="616"/>
      <c r="M121" s="616"/>
      <c r="N121" s="616"/>
    </row>
    <row r="122" spans="1:14" s="8" customFormat="1" ht="12">
      <c r="A122" s="220"/>
      <c r="B122" s="220"/>
      <c r="C122" s="220"/>
      <c r="D122" s="220"/>
      <c r="E122" s="220"/>
      <c r="F122" s="220"/>
      <c r="G122" s="220"/>
      <c r="H122" s="220"/>
      <c r="I122" s="220"/>
      <c r="J122" s="220"/>
      <c r="K122" s="220"/>
      <c r="L122" s="220"/>
      <c r="M122" s="220"/>
      <c r="N122" s="220"/>
    </row>
    <row r="123" spans="1:14" s="8" customFormat="1" ht="12">
      <c r="A123" s="71">
        <f>A116+1</f>
        <v>62</v>
      </c>
      <c r="B123" s="65" t="s">
        <v>595</v>
      </c>
      <c r="C123" s="77" t="s">
        <v>576</v>
      </c>
      <c r="D123" s="78"/>
      <c r="E123" s="68"/>
      <c r="F123" s="67"/>
      <c r="G123" s="60"/>
      <c r="H123" s="60"/>
      <c r="I123" s="60"/>
      <c r="J123" s="60"/>
      <c r="K123" s="131" t="s">
        <v>577</v>
      </c>
      <c r="L123" s="132"/>
      <c r="M123" s="65"/>
      <c r="N123" s="65"/>
    </row>
    <row r="124" spans="1:14" s="8" customFormat="1" ht="12">
      <c r="A124" s="71"/>
      <c r="B124" s="60"/>
      <c r="C124" s="60"/>
      <c r="D124" s="60"/>
      <c r="E124" s="60"/>
      <c r="F124" s="60"/>
      <c r="G124" s="60"/>
      <c r="H124" s="60"/>
      <c r="I124" s="60"/>
      <c r="J124" s="60"/>
      <c r="K124" s="60"/>
      <c r="L124" s="60"/>
      <c r="M124" s="65"/>
      <c r="N124" s="65"/>
    </row>
    <row r="125" spans="1:14" s="8" customFormat="1" ht="83.1" customHeight="1">
      <c r="A125" s="71">
        <f>A123+1</f>
        <v>63</v>
      </c>
      <c r="B125" s="650" t="s">
        <v>596</v>
      </c>
      <c r="C125" s="650"/>
      <c r="D125" s="650"/>
      <c r="E125" s="650"/>
      <c r="F125" s="650"/>
      <c r="G125" s="650"/>
      <c r="H125" s="650"/>
      <c r="I125" s="650"/>
      <c r="J125" s="650"/>
      <c r="K125" s="650"/>
      <c r="L125" s="650"/>
      <c r="M125" s="65"/>
      <c r="N125" s="65"/>
    </row>
    <row r="126" spans="1:14" s="8" customFormat="1" ht="12">
      <c r="A126" s="71"/>
      <c r="B126" s="60"/>
      <c r="C126" s="60"/>
      <c r="D126" s="60"/>
      <c r="E126" s="60"/>
      <c r="F126" s="60"/>
      <c r="G126" s="60"/>
      <c r="H126" s="60"/>
      <c r="I126" s="60"/>
      <c r="J126" s="60"/>
      <c r="K126" s="60"/>
      <c r="L126" s="60"/>
      <c r="M126" s="60"/>
      <c r="N126" s="60"/>
    </row>
    <row r="127" spans="1:14" s="8" customFormat="1" ht="12">
      <c r="A127" s="71">
        <f>A125+1</f>
        <v>64</v>
      </c>
      <c r="B127" s="649" t="s">
        <v>597</v>
      </c>
      <c r="C127" s="649"/>
      <c r="D127" s="649"/>
      <c r="E127" s="649"/>
      <c r="F127" s="649"/>
      <c r="G127" s="649"/>
      <c r="H127" s="649"/>
      <c r="I127" s="649"/>
      <c r="J127" s="649"/>
      <c r="K127" s="649"/>
      <c r="L127" s="649"/>
      <c r="M127" s="60"/>
      <c r="N127" s="60"/>
    </row>
    <row r="128" spans="1:14" s="8" customFormat="1" ht="12">
      <c r="A128" s="71"/>
      <c r="B128" s="60"/>
      <c r="C128" s="60"/>
      <c r="D128" s="60"/>
      <c r="E128" s="60"/>
      <c r="F128" s="60"/>
      <c r="G128" s="60"/>
      <c r="H128" s="60"/>
      <c r="I128" s="60"/>
      <c r="J128" s="60"/>
      <c r="K128" s="60"/>
      <c r="L128" s="60"/>
      <c r="M128" s="60"/>
      <c r="N128" s="60"/>
    </row>
    <row r="129" spans="1:14" s="8" customFormat="1" ht="62.65" customHeight="1">
      <c r="A129" s="71">
        <f>+A127+1</f>
        <v>65</v>
      </c>
      <c r="B129" s="650" t="s">
        <v>598</v>
      </c>
      <c r="C129" s="650"/>
      <c r="D129" s="650"/>
      <c r="E129" s="650"/>
      <c r="F129" s="650"/>
      <c r="G129" s="650"/>
      <c r="H129" s="650"/>
      <c r="I129" s="650"/>
      <c r="J129" s="650"/>
      <c r="K129" s="650"/>
      <c r="L129" s="650"/>
      <c r="M129" s="60"/>
      <c r="N129" s="60"/>
    </row>
    <row r="130" spans="1:14" s="8" customFormat="1" ht="12">
      <c r="A130" s="71"/>
      <c r="B130" s="60"/>
      <c r="C130" s="60"/>
      <c r="D130" s="60"/>
      <c r="E130" s="60"/>
      <c r="F130" s="60"/>
      <c r="G130" s="60"/>
      <c r="H130" s="60"/>
      <c r="I130" s="60"/>
      <c r="J130" s="60"/>
      <c r="K130" s="60"/>
      <c r="L130" s="60"/>
      <c r="M130" s="60"/>
      <c r="N130" s="60"/>
    </row>
    <row r="131" spans="1:14" s="8" customFormat="1" ht="12">
      <c r="A131" s="71">
        <f>+A129+1</f>
        <v>66</v>
      </c>
      <c r="B131" s="649" t="s">
        <v>599</v>
      </c>
      <c r="C131" s="649"/>
      <c r="D131" s="649"/>
      <c r="E131" s="649"/>
      <c r="F131" s="649"/>
      <c r="G131" s="649"/>
      <c r="H131" s="649"/>
      <c r="I131" s="649"/>
      <c r="J131" s="649"/>
      <c r="K131" s="649"/>
      <c r="L131" s="649"/>
      <c r="M131" s="60"/>
      <c r="N131" s="60"/>
    </row>
    <row r="132" spans="1:14" s="8" customFormat="1" ht="12">
      <c r="A132" s="71"/>
      <c r="B132" s="60"/>
      <c r="C132" s="60"/>
      <c r="D132" s="60"/>
      <c r="E132" s="60"/>
      <c r="F132" s="60"/>
      <c r="G132" s="60"/>
      <c r="H132" s="60"/>
      <c r="I132" s="60"/>
      <c r="J132" s="60"/>
      <c r="K132" s="60"/>
      <c r="L132" s="60"/>
      <c r="M132" s="60"/>
      <c r="N132" s="60"/>
    </row>
    <row r="133" spans="1:14" s="8" customFormat="1" ht="27.6" customHeight="1">
      <c r="A133" s="654">
        <f>+A131+1</f>
        <v>67</v>
      </c>
      <c r="B133" s="655" t="s">
        <v>600</v>
      </c>
      <c r="C133" s="655"/>
      <c r="D133" s="655"/>
      <c r="E133" s="655"/>
      <c r="F133" s="655"/>
      <c r="G133" s="655"/>
      <c r="H133" s="655"/>
      <c r="I133" s="655"/>
      <c r="J133" s="655"/>
      <c r="K133" s="655"/>
      <c r="L133" s="655"/>
      <c r="M133" s="60"/>
      <c r="N133" s="60"/>
    </row>
    <row r="134" spans="1:14" s="8" customFormat="1" ht="12">
      <c r="A134" s="654"/>
      <c r="B134" s="656" t="s">
        <v>601</v>
      </c>
      <c r="C134" s="656"/>
      <c r="D134" s="656"/>
      <c r="E134" s="656"/>
      <c r="F134" s="656"/>
      <c r="G134" s="656"/>
      <c r="H134" s="656"/>
      <c r="I134" s="656"/>
      <c r="J134" s="656"/>
      <c r="K134" s="656"/>
      <c r="L134" s="656"/>
      <c r="M134" s="60"/>
      <c r="N134" s="60"/>
    </row>
    <row r="135" spans="1:14" s="8" customFormat="1" ht="12">
      <c r="A135" s="71"/>
      <c r="B135" s="60"/>
      <c r="C135" s="60"/>
      <c r="D135" s="60"/>
      <c r="E135" s="60"/>
      <c r="F135" s="60"/>
      <c r="G135" s="60"/>
      <c r="H135" s="60"/>
      <c r="I135" s="60"/>
      <c r="J135" s="60"/>
      <c r="K135" s="60"/>
      <c r="L135" s="60"/>
      <c r="M135" s="60"/>
      <c r="N135" s="60"/>
    </row>
    <row r="136" spans="1:14" s="8" customFormat="1" ht="12">
      <c r="A136" s="93">
        <f>+A133+1</f>
        <v>68</v>
      </c>
      <c r="B136" s="649" t="s">
        <v>602</v>
      </c>
      <c r="C136" s="649"/>
      <c r="D136" s="649"/>
      <c r="E136" s="649"/>
      <c r="F136" s="649"/>
      <c r="G136" s="649"/>
      <c r="H136" s="649"/>
      <c r="I136" s="649"/>
      <c r="J136" s="649"/>
      <c r="K136" s="649"/>
      <c r="L136" s="649"/>
      <c r="M136" s="60"/>
      <c r="N136" s="60"/>
    </row>
    <row r="137" spans="1:14" s="8" customFormat="1" ht="12"/>
    <row r="138" spans="1:14" s="8" customFormat="1" ht="12"/>
    <row r="139" spans="1:14" s="8" customFormat="1" ht="12"/>
  </sheetData>
  <mergeCells count="29">
    <mergeCell ref="A2:N2"/>
    <mergeCell ref="A3:N3"/>
    <mergeCell ref="A4:N4"/>
    <mergeCell ref="A133:A134"/>
    <mergeCell ref="B133:L133"/>
    <mergeCell ref="B134:L134"/>
    <mergeCell ref="B83:L83"/>
    <mergeCell ref="B8:N8"/>
    <mergeCell ref="B9:N9"/>
    <mergeCell ref="B18:N18"/>
    <mergeCell ref="B54:N54"/>
    <mergeCell ref="B57:N57"/>
    <mergeCell ref="A32:N32"/>
    <mergeCell ref="A33:N33"/>
    <mergeCell ref="A34:N34"/>
    <mergeCell ref="A78:N78"/>
    <mergeCell ref="B136:L136"/>
    <mergeCell ref="B91:L91"/>
    <mergeCell ref="B95:L95"/>
    <mergeCell ref="B116:L116"/>
    <mergeCell ref="B125:L125"/>
    <mergeCell ref="B127:L127"/>
    <mergeCell ref="B129:L129"/>
    <mergeCell ref="B131:L131"/>
    <mergeCell ref="A79:N79"/>
    <mergeCell ref="A80:N80"/>
    <mergeCell ref="A119:N119"/>
    <mergeCell ref="A120:N120"/>
    <mergeCell ref="A121:N121"/>
  </mergeCells>
  <pageMargins left="0.7" right="0.7" top="0.75" bottom="0.75" header="0.3" footer="0.3"/>
  <pageSetup scale="56" fitToHeight="0" orientation="landscape" r:id="rId1"/>
  <rowBreaks count="3" manualBreakCount="3">
    <brk id="30" max="16383" man="1"/>
    <brk id="76" max="16383" man="1"/>
    <brk id="11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107"/>
  <sheetViews>
    <sheetView zoomScale="70" zoomScaleNormal="70" zoomScaleSheetLayoutView="55" workbookViewId="0">
      <selection activeCell="B32" sqref="B32"/>
    </sheetView>
  </sheetViews>
  <sheetFormatPr defaultColWidth="8.83203125" defaultRowHeight="12.75"/>
  <cols>
    <col min="1" max="1" width="10.6640625" style="421" customWidth="1"/>
    <col min="2" max="2" width="19.33203125" style="421" customWidth="1"/>
    <col min="3" max="3" width="9.33203125" style="421" customWidth="1"/>
    <col min="4" max="5" width="19.33203125" style="421" customWidth="1"/>
    <col min="6" max="6" width="13.1640625" style="421" customWidth="1"/>
    <col min="7" max="7" width="16.33203125" style="421" customWidth="1"/>
    <col min="8" max="9" width="19.33203125" style="421" customWidth="1"/>
    <col min="10" max="10" width="3.6640625" style="421" customWidth="1"/>
    <col min="11" max="12" width="18.83203125" style="421" customWidth="1"/>
    <col min="13" max="15" width="20.33203125" style="421" customWidth="1"/>
    <col min="16" max="16" width="18.83203125" style="421" customWidth="1"/>
    <col min="17" max="16384" width="8.83203125" style="421"/>
  </cols>
  <sheetData>
    <row r="1" spans="1:17" ht="14.1" customHeight="1">
      <c r="A1" s="661" t="s">
        <v>280</v>
      </c>
      <c r="B1" s="661"/>
      <c r="C1" s="661"/>
      <c r="D1" s="661"/>
      <c r="E1" s="661"/>
      <c r="F1" s="661"/>
      <c r="G1" s="661"/>
      <c r="H1" s="661"/>
      <c r="I1" s="661"/>
      <c r="J1" s="661"/>
      <c r="K1" s="661"/>
      <c r="L1" s="661"/>
      <c r="M1" s="661"/>
      <c r="N1" s="661"/>
      <c r="O1" s="661"/>
      <c r="P1" s="661"/>
      <c r="Q1" s="661"/>
    </row>
    <row r="2" spans="1:17" ht="14.1" customHeight="1">
      <c r="A2" s="662" t="s">
        <v>603</v>
      </c>
      <c r="B2" s="662"/>
      <c r="C2" s="662"/>
      <c r="D2" s="662"/>
      <c r="E2" s="662"/>
      <c r="F2" s="662"/>
      <c r="G2" s="662"/>
      <c r="H2" s="662"/>
      <c r="I2" s="662"/>
      <c r="J2" s="662"/>
      <c r="K2" s="662"/>
      <c r="L2" s="662"/>
      <c r="M2" s="662"/>
      <c r="N2" s="662"/>
      <c r="O2" s="662"/>
      <c r="P2" s="662"/>
      <c r="Q2" s="662"/>
    </row>
    <row r="3" spans="1:17" ht="14.1" customHeight="1">
      <c r="A3" s="662" t="s">
        <v>604</v>
      </c>
      <c r="B3" s="662"/>
      <c r="C3" s="662"/>
      <c r="D3" s="662"/>
      <c r="E3" s="662"/>
      <c r="F3" s="662"/>
      <c r="G3" s="662"/>
      <c r="H3" s="662"/>
      <c r="I3" s="662"/>
      <c r="J3" s="662"/>
      <c r="K3" s="662"/>
      <c r="L3" s="662"/>
      <c r="M3" s="662"/>
      <c r="N3" s="662"/>
      <c r="O3" s="662"/>
      <c r="P3" s="662"/>
      <c r="Q3" s="662"/>
    </row>
    <row r="4" spans="1:17" ht="14.1" customHeight="1">
      <c r="A4" s="662" t="s">
        <v>605</v>
      </c>
      <c r="B4" s="662"/>
      <c r="C4" s="662"/>
      <c r="D4" s="662"/>
      <c r="E4" s="662"/>
      <c r="F4" s="662"/>
      <c r="G4" s="662"/>
      <c r="H4" s="662"/>
      <c r="I4" s="662"/>
      <c r="J4" s="662"/>
      <c r="K4" s="662"/>
      <c r="L4" s="662"/>
      <c r="M4" s="662"/>
      <c r="N4" s="662"/>
      <c r="O4" s="662"/>
      <c r="P4" s="662"/>
      <c r="Q4" s="662"/>
    </row>
    <row r="5" spans="1:17" ht="14.1" customHeight="1">
      <c r="A5" s="663" t="s">
        <v>957</v>
      </c>
      <c r="B5" s="663"/>
      <c r="C5" s="663"/>
      <c r="D5" s="663"/>
      <c r="E5" s="663"/>
      <c r="F5" s="663"/>
      <c r="G5" s="663"/>
      <c r="H5" s="663"/>
      <c r="I5" s="663"/>
      <c r="J5" s="663"/>
      <c r="K5" s="663"/>
      <c r="L5" s="663"/>
      <c r="M5" s="663"/>
      <c r="N5" s="663"/>
      <c r="O5" s="663"/>
      <c r="P5" s="663"/>
      <c r="Q5" s="663"/>
    </row>
    <row r="6" spans="1:17" s="8" customFormat="1" ht="12">
      <c r="A6" s="58">
        <v>2027</v>
      </c>
      <c r="B6" s="58" t="s">
        <v>961</v>
      </c>
      <c r="C6" s="139"/>
      <c r="D6" s="140"/>
      <c r="E6" s="140"/>
      <c r="F6" s="140"/>
      <c r="G6" s="140"/>
      <c r="H6" s="140"/>
      <c r="I6" s="141"/>
      <c r="J6" s="141"/>
      <c r="K6" s="69"/>
      <c r="L6" s="70"/>
      <c r="M6" s="65"/>
      <c r="N6" s="65"/>
      <c r="O6" s="65"/>
      <c r="P6" s="65"/>
      <c r="Q6" s="141"/>
    </row>
    <row r="7" spans="1:17" s="8" customFormat="1" ht="12">
      <c r="A7" s="142"/>
      <c r="B7" s="142"/>
      <c r="C7" s="142"/>
      <c r="D7" s="142"/>
      <c r="E7" s="142"/>
      <c r="F7" s="142"/>
      <c r="G7" s="142"/>
      <c r="H7" s="142"/>
      <c r="I7" s="142"/>
      <c r="J7" s="142"/>
      <c r="K7" s="142"/>
      <c r="L7" s="142"/>
      <c r="M7" s="142"/>
      <c r="N7" s="142"/>
      <c r="O7" s="142"/>
      <c r="P7" s="142"/>
      <c r="Q7" s="142"/>
    </row>
    <row r="8" spans="1:17" s="8" customFormat="1" ht="12">
      <c r="A8" s="143" t="s">
        <v>460</v>
      </c>
      <c r="B8" s="144"/>
      <c r="C8" s="144"/>
      <c r="D8" s="144"/>
      <c r="E8" s="144"/>
      <c r="F8" s="144"/>
      <c r="G8" s="144"/>
      <c r="H8" s="144"/>
      <c r="I8" s="144"/>
      <c r="J8" s="144"/>
      <c r="K8" s="69"/>
      <c r="L8" s="70"/>
      <c r="M8" s="65"/>
      <c r="N8" s="65"/>
      <c r="O8" s="65"/>
      <c r="P8" s="65"/>
      <c r="Q8" s="141"/>
    </row>
    <row r="9" spans="1:17" s="8" customFormat="1" ht="12">
      <c r="A9" s="144">
        <v>1</v>
      </c>
      <c r="B9" s="145" t="s">
        <v>606</v>
      </c>
      <c r="C9" s="141"/>
      <c r="D9" s="144"/>
      <c r="E9" s="141"/>
      <c r="F9" s="146"/>
      <c r="G9" s="144"/>
      <c r="H9" s="144"/>
      <c r="I9" s="144"/>
      <c r="J9" s="144"/>
      <c r="K9" s="69"/>
      <c r="L9" s="70"/>
      <c r="M9" s="65"/>
      <c r="N9" s="65"/>
      <c r="O9" s="65"/>
      <c r="P9" s="65"/>
      <c r="Q9" s="141"/>
    </row>
    <row r="10" spans="1:17" s="8" customFormat="1" ht="12">
      <c r="A10" s="144">
        <f>+A9+1</f>
        <v>2</v>
      </c>
      <c r="B10" s="147" t="s">
        <v>607</v>
      </c>
      <c r="C10" s="147"/>
      <c r="D10" s="147"/>
      <c r="E10" s="147"/>
      <c r="F10" s="148"/>
      <c r="G10" s="147"/>
      <c r="H10" s="147"/>
      <c r="I10" s="147"/>
      <c r="J10" s="147"/>
      <c r="K10" s="69"/>
      <c r="L10" s="70"/>
      <c r="M10" s="65"/>
      <c r="N10" s="65"/>
      <c r="O10" s="65"/>
      <c r="P10" s="65"/>
      <c r="Q10" s="147"/>
    </row>
    <row r="11" spans="1:17" s="8" customFormat="1" ht="12">
      <c r="A11" s="144"/>
      <c r="B11" s="147"/>
      <c r="C11" s="147"/>
      <c r="D11" s="147"/>
      <c r="E11" s="147"/>
      <c r="F11" s="147"/>
      <c r="G11" s="147"/>
      <c r="H11" s="147"/>
      <c r="I11" s="147"/>
      <c r="J11" s="147"/>
      <c r="K11" s="69"/>
      <c r="L11" s="70"/>
      <c r="M11" s="65"/>
      <c r="N11" s="65"/>
      <c r="O11" s="65"/>
      <c r="P11" s="65"/>
      <c r="Q11" s="147"/>
    </row>
    <row r="12" spans="1:17" s="8" customFormat="1" ht="24.6" customHeight="1">
      <c r="A12" s="144"/>
      <c r="B12" s="659" t="s">
        <v>608</v>
      </c>
      <c r="C12" s="659"/>
      <c r="D12" s="659"/>
      <c r="E12" s="659"/>
      <c r="F12" s="659"/>
      <c r="G12" s="659"/>
      <c r="H12" s="659"/>
      <c r="I12" s="659"/>
      <c r="J12" s="147"/>
      <c r="K12" s="69"/>
      <c r="L12" s="70"/>
      <c r="M12" s="65"/>
      <c r="N12" s="65"/>
      <c r="O12" s="65"/>
      <c r="P12" s="65"/>
      <c r="Q12" s="147"/>
    </row>
    <row r="13" spans="1:17" s="8" customFormat="1" ht="12">
      <c r="A13" s="149"/>
      <c r="B13" s="142"/>
      <c r="C13" s="142"/>
      <c r="D13" s="142"/>
      <c r="E13" s="142"/>
      <c r="F13" s="142"/>
      <c r="G13" s="142"/>
      <c r="H13" s="142"/>
      <c r="I13" s="142"/>
      <c r="J13" s="142"/>
      <c r="K13" s="142"/>
      <c r="L13" s="142"/>
      <c r="M13" s="142"/>
      <c r="N13" s="142"/>
      <c r="O13" s="142"/>
      <c r="P13" s="142"/>
      <c r="Q13" s="142"/>
    </row>
    <row r="14" spans="1:17" s="8" customFormat="1" ht="71.099999999999994" customHeight="1">
      <c r="A14" s="150">
        <f>+A10+1</f>
        <v>3</v>
      </c>
      <c r="B14" s="659" t="s">
        <v>609</v>
      </c>
      <c r="C14" s="659"/>
      <c r="D14" s="659"/>
      <c r="E14" s="659"/>
      <c r="F14" s="659"/>
      <c r="G14" s="659"/>
      <c r="H14" s="659"/>
      <c r="I14" s="659"/>
      <c r="J14" s="151"/>
      <c r="K14" s="69"/>
      <c r="L14" s="70"/>
      <c r="M14" s="65"/>
      <c r="N14" s="65"/>
      <c r="O14" s="65"/>
      <c r="P14" s="65"/>
      <c r="Q14" s="147"/>
    </row>
    <row r="15" spans="1:17" s="8" customFormat="1" ht="12">
      <c r="A15" s="144"/>
      <c r="B15" s="141"/>
      <c r="C15" s="147"/>
      <c r="D15" s="147"/>
      <c r="E15" s="147"/>
      <c r="F15" s="147"/>
      <c r="G15" s="147"/>
      <c r="H15" s="147"/>
      <c r="I15" s="152"/>
      <c r="J15" s="147"/>
      <c r="K15" s="69"/>
      <c r="L15" s="70"/>
      <c r="M15" s="65"/>
      <c r="N15" s="65"/>
      <c r="O15" s="65"/>
      <c r="P15" s="65"/>
      <c r="Q15" s="147"/>
    </row>
    <row r="16" spans="1:17" s="8" customFormat="1" ht="12">
      <c r="A16" s="144">
        <f>A14+1</f>
        <v>4</v>
      </c>
      <c r="B16" s="153" t="s">
        <v>610</v>
      </c>
      <c r="C16" s="153"/>
      <c r="D16" s="153"/>
      <c r="E16" s="153"/>
      <c r="F16" s="147"/>
      <c r="G16" s="147"/>
      <c r="H16" s="147"/>
      <c r="I16" s="147"/>
      <c r="J16" s="147"/>
      <c r="K16" s="69"/>
      <c r="L16" s="70"/>
      <c r="M16" s="65"/>
      <c r="N16" s="65"/>
      <c r="O16" s="65"/>
      <c r="P16" s="65"/>
      <c r="Q16" s="147"/>
    </row>
    <row r="17" spans="1:17" s="8" customFormat="1" ht="12">
      <c r="A17" s="144"/>
      <c r="B17" s="153"/>
      <c r="C17" s="153"/>
      <c r="D17" s="153"/>
      <c r="E17" s="153"/>
      <c r="F17" s="147"/>
      <c r="G17" s="147"/>
      <c r="H17" s="147"/>
      <c r="I17" s="147"/>
      <c r="J17" s="147"/>
      <c r="K17" s="69"/>
      <c r="L17" s="69"/>
      <c r="M17" s="69"/>
      <c r="N17" s="69"/>
      <c r="O17" s="69"/>
      <c r="P17" s="69"/>
      <c r="Q17" s="147"/>
    </row>
    <row r="18" spans="1:17" s="8" customFormat="1" ht="24">
      <c r="A18" s="144">
        <f>A16+1</f>
        <v>5</v>
      </c>
      <c r="B18" s="153"/>
      <c r="C18" s="153"/>
      <c r="D18" s="153"/>
      <c r="E18" s="147"/>
      <c r="F18" s="147"/>
      <c r="G18" s="154" t="s">
        <v>611</v>
      </c>
      <c r="H18" s="147"/>
      <c r="I18" s="147"/>
      <c r="J18" s="147"/>
      <c r="K18" s="69"/>
      <c r="L18" s="69"/>
      <c r="M18" s="69"/>
      <c r="N18" s="69"/>
      <c r="O18" s="69"/>
      <c r="P18" s="69"/>
      <c r="Q18" s="147"/>
    </row>
    <row r="19" spans="1:17" s="8" customFormat="1" ht="12">
      <c r="A19" s="144">
        <f t="shared" ref="A19:A24" si="0">+A18+1</f>
        <v>6</v>
      </c>
      <c r="B19" s="145" t="s">
        <v>612</v>
      </c>
      <c r="C19" s="145"/>
      <c r="D19" s="145"/>
      <c r="E19" s="147"/>
      <c r="F19" s="147"/>
      <c r="G19" s="155">
        <v>0</v>
      </c>
      <c r="H19" s="156"/>
      <c r="I19" s="147"/>
      <c r="J19" s="147"/>
      <c r="K19" s="69"/>
      <c r="L19" s="69"/>
      <c r="M19" s="69"/>
      <c r="N19" s="69"/>
      <c r="O19" s="69"/>
      <c r="P19" s="69"/>
      <c r="Q19" s="147"/>
    </row>
    <row r="20" spans="1:17" s="8" customFormat="1" ht="12">
      <c r="A20" s="144">
        <f t="shared" si="0"/>
        <v>7</v>
      </c>
      <c r="B20" s="145" t="s">
        <v>613</v>
      </c>
      <c r="C20" s="145"/>
      <c r="D20" s="145"/>
      <c r="E20" s="147"/>
      <c r="F20" s="147"/>
      <c r="G20" s="155">
        <v>0</v>
      </c>
      <c r="H20" s="156"/>
      <c r="I20" s="147"/>
      <c r="J20" s="147"/>
      <c r="K20" s="69"/>
      <c r="L20" s="69"/>
      <c r="M20" s="69"/>
      <c r="N20" s="69"/>
      <c r="O20" s="69"/>
      <c r="P20" s="69"/>
      <c r="Q20" s="147"/>
    </row>
    <row r="21" spans="1:17" s="8" customFormat="1" ht="12">
      <c r="A21" s="144">
        <f t="shared" si="0"/>
        <v>8</v>
      </c>
      <c r="B21" s="145" t="s">
        <v>614</v>
      </c>
      <c r="C21" s="145"/>
      <c r="D21" s="145"/>
      <c r="E21" s="147"/>
      <c r="F21" s="147"/>
      <c r="G21" s="157">
        <v>0</v>
      </c>
      <c r="H21" s="156"/>
      <c r="I21" s="147"/>
      <c r="J21" s="147"/>
      <c r="K21" s="69"/>
      <c r="L21" s="69"/>
      <c r="M21" s="69"/>
      <c r="N21" s="69"/>
      <c r="O21" s="69"/>
      <c r="P21" s="69"/>
      <c r="Q21" s="147"/>
    </row>
    <row r="22" spans="1:17" s="8" customFormat="1" ht="12">
      <c r="A22" s="144">
        <f t="shared" si="0"/>
        <v>9</v>
      </c>
      <c r="B22" s="145" t="s">
        <v>615</v>
      </c>
      <c r="C22" s="145"/>
      <c r="D22" s="145"/>
      <c r="E22" s="147"/>
      <c r="F22" s="147"/>
      <c r="G22" s="158">
        <f>+G19-G21-G20</f>
        <v>0</v>
      </c>
      <c r="H22" s="156"/>
      <c r="I22" s="147"/>
      <c r="J22" s="147"/>
      <c r="K22" s="69"/>
      <c r="L22" s="69"/>
      <c r="M22" s="69"/>
      <c r="N22" s="69"/>
      <c r="O22" s="69"/>
      <c r="P22" s="69"/>
      <c r="Q22" s="147"/>
    </row>
    <row r="23" spans="1:17" s="8" customFormat="1" ht="12">
      <c r="A23" s="144">
        <f t="shared" si="0"/>
        <v>10</v>
      </c>
      <c r="B23" s="145" t="s">
        <v>616</v>
      </c>
      <c r="C23" s="145"/>
      <c r="D23" s="145"/>
      <c r="E23" s="147"/>
      <c r="F23" s="147"/>
      <c r="G23" s="157">
        <v>0</v>
      </c>
      <c r="H23" s="156"/>
      <c r="I23" s="158"/>
      <c r="J23" s="147"/>
      <c r="K23" s="69"/>
      <c r="L23" s="69"/>
      <c r="M23" s="69"/>
      <c r="N23" s="69"/>
      <c r="O23" s="69"/>
      <c r="P23" s="69"/>
      <c r="Q23" s="147"/>
    </row>
    <row r="24" spans="1:17" s="8" customFormat="1" thickBot="1">
      <c r="A24" s="144">
        <f t="shared" si="0"/>
        <v>11</v>
      </c>
      <c r="B24" s="145" t="s">
        <v>617</v>
      </c>
      <c r="C24" s="145"/>
      <c r="D24" s="145"/>
      <c r="E24" s="147"/>
      <c r="F24" s="147"/>
      <c r="G24" s="159">
        <f>+G22-G23</f>
        <v>0</v>
      </c>
      <c r="H24" s="156"/>
      <c r="I24" s="158"/>
      <c r="J24" s="147"/>
      <c r="K24" s="69"/>
      <c r="L24" s="69"/>
      <c r="M24" s="69"/>
      <c r="N24" s="69"/>
      <c r="O24" s="69"/>
      <c r="P24" s="69"/>
      <c r="Q24" s="147"/>
    </row>
    <row r="25" spans="1:17" s="8" customFormat="1" thickTop="1">
      <c r="A25" s="144"/>
      <c r="B25" s="145"/>
      <c r="C25" s="145"/>
      <c r="D25" s="145"/>
      <c r="E25" s="147"/>
      <c r="F25" s="147"/>
      <c r="G25" s="158"/>
      <c r="H25" s="156"/>
      <c r="I25" s="147"/>
      <c r="J25" s="147"/>
      <c r="K25" s="69"/>
      <c r="L25" s="69"/>
      <c r="M25" s="69"/>
      <c r="N25" s="69"/>
      <c r="O25" s="69"/>
      <c r="P25" s="69"/>
      <c r="Q25" s="147"/>
    </row>
    <row r="26" spans="1:17" s="8" customFormat="1" ht="12">
      <c r="A26" s="144">
        <f>+A24+1</f>
        <v>12</v>
      </c>
      <c r="B26" s="145" t="s">
        <v>618</v>
      </c>
      <c r="C26" s="145"/>
      <c r="D26" s="145"/>
      <c r="E26" s="147"/>
      <c r="F26" s="147"/>
      <c r="G26" s="155">
        <v>0</v>
      </c>
      <c r="H26" s="156"/>
      <c r="I26" s="147"/>
      <c r="J26" s="147"/>
      <c r="K26" s="69"/>
      <c r="L26" s="69"/>
      <c r="M26" s="69"/>
      <c r="N26" s="69"/>
      <c r="O26" s="69"/>
      <c r="P26" s="69"/>
      <c r="Q26" s="147"/>
    </row>
    <row r="27" spans="1:17" s="8" customFormat="1" ht="12">
      <c r="A27" s="144">
        <f>+A26+1</f>
        <v>13</v>
      </c>
      <c r="B27" s="145" t="s">
        <v>613</v>
      </c>
      <c r="C27" s="145"/>
      <c r="D27" s="145"/>
      <c r="E27" s="147"/>
      <c r="F27" s="147"/>
      <c r="G27" s="155">
        <v>0</v>
      </c>
      <c r="H27" s="156"/>
      <c r="I27" s="147"/>
      <c r="J27" s="147"/>
      <c r="K27" s="69"/>
      <c r="L27" s="69"/>
      <c r="M27" s="69"/>
      <c r="N27" s="69"/>
      <c r="O27" s="69"/>
      <c r="P27" s="69"/>
      <c r="Q27" s="147"/>
    </row>
    <row r="28" spans="1:17" s="8" customFormat="1" ht="12">
      <c r="A28" s="144">
        <f>+A27+1</f>
        <v>14</v>
      </c>
      <c r="B28" s="145" t="s">
        <v>614</v>
      </c>
      <c r="C28" s="145"/>
      <c r="D28" s="145"/>
      <c r="E28" s="147"/>
      <c r="F28" s="147"/>
      <c r="G28" s="157">
        <v>0</v>
      </c>
      <c r="H28" s="156"/>
      <c r="I28" s="147"/>
      <c r="J28" s="147"/>
      <c r="K28" s="69"/>
      <c r="L28" s="69"/>
      <c r="M28" s="69"/>
      <c r="N28" s="69"/>
      <c r="O28" s="69"/>
      <c r="P28" s="69"/>
      <c r="Q28" s="147"/>
    </row>
    <row r="29" spans="1:17" s="8" customFormat="1" ht="12">
      <c r="A29" s="144">
        <f>+A28+1</f>
        <v>15</v>
      </c>
      <c r="B29" s="145" t="s">
        <v>615</v>
      </c>
      <c r="C29" s="145"/>
      <c r="D29" s="145"/>
      <c r="E29" s="147"/>
      <c r="F29" s="147"/>
      <c r="G29" s="158">
        <f>+G26-G27-G28</f>
        <v>0</v>
      </c>
      <c r="H29" s="156"/>
      <c r="I29" s="147"/>
      <c r="J29" s="147"/>
      <c r="K29" s="69"/>
      <c r="L29" s="69"/>
      <c r="M29" s="69"/>
      <c r="N29" s="69"/>
      <c r="O29" s="69"/>
      <c r="P29" s="69"/>
      <c r="Q29" s="147"/>
    </row>
    <row r="30" spans="1:17" s="8" customFormat="1" ht="12">
      <c r="A30" s="144">
        <f>+A29+1</f>
        <v>16</v>
      </c>
      <c r="B30" s="145" t="s">
        <v>619</v>
      </c>
      <c r="C30" s="145"/>
      <c r="D30" s="145"/>
      <c r="E30" s="147"/>
      <c r="F30" s="147"/>
      <c r="G30" s="157">
        <v>0</v>
      </c>
      <c r="H30" s="156"/>
      <c r="I30" s="147"/>
      <c r="J30" s="147"/>
      <c r="K30" s="69"/>
      <c r="L30" s="69"/>
      <c r="M30" s="69"/>
      <c r="N30" s="69"/>
      <c r="O30" s="69"/>
      <c r="P30" s="69"/>
      <c r="Q30" s="147"/>
    </row>
    <row r="31" spans="1:17" s="8" customFormat="1" thickBot="1">
      <c r="A31" s="144">
        <f>+A30+1</f>
        <v>17</v>
      </c>
      <c r="B31" s="145" t="s">
        <v>620</v>
      </c>
      <c r="C31" s="145"/>
      <c r="D31" s="145"/>
      <c r="E31" s="147"/>
      <c r="F31" s="147"/>
      <c r="G31" s="159">
        <f>+G29-G30</f>
        <v>0</v>
      </c>
      <c r="H31" s="156"/>
      <c r="I31" s="147"/>
      <c r="J31" s="147"/>
      <c r="K31" s="69"/>
      <c r="L31" s="69"/>
      <c r="M31" s="69"/>
      <c r="N31" s="69"/>
      <c r="O31" s="69"/>
      <c r="P31" s="69"/>
      <c r="Q31" s="147"/>
    </row>
    <row r="32" spans="1:17" s="8" customFormat="1" thickTop="1">
      <c r="A32" s="144"/>
      <c r="B32" s="145"/>
      <c r="C32" s="145"/>
      <c r="D32" s="145"/>
      <c r="E32" s="147"/>
      <c r="F32" s="147"/>
      <c r="G32" s="158"/>
      <c r="H32" s="156"/>
      <c r="I32" s="147"/>
      <c r="J32" s="147"/>
      <c r="K32" s="69"/>
      <c r="L32" s="69"/>
      <c r="M32" s="69"/>
      <c r="N32" s="69"/>
      <c r="O32" s="69"/>
      <c r="P32" s="69"/>
      <c r="Q32" s="147"/>
    </row>
    <row r="33" spans="1:17" s="8" customFormat="1" ht="12">
      <c r="A33" s="144">
        <f>+A31+1</f>
        <v>18</v>
      </c>
      <c r="B33" s="145" t="s">
        <v>621</v>
      </c>
      <c r="C33" s="145"/>
      <c r="D33" s="145"/>
      <c r="E33" s="147"/>
      <c r="F33" s="147"/>
      <c r="G33" s="158">
        <f>P53</f>
        <v>0</v>
      </c>
      <c r="H33" s="141" t="str">
        <f>"From Line "&amp;A53&amp;P38</f>
        <v>From Line 36(n)</v>
      </c>
      <c r="I33" s="147"/>
      <c r="J33" s="147"/>
      <c r="K33" s="69"/>
      <c r="L33" s="69"/>
      <c r="M33" s="69"/>
      <c r="N33" s="69"/>
      <c r="O33" s="69"/>
      <c r="P33" s="69"/>
      <c r="Q33" s="147"/>
    </row>
    <row r="34" spans="1:17" s="8" customFormat="1" ht="12">
      <c r="A34" s="144">
        <f>+A33+1</f>
        <v>19</v>
      </c>
      <c r="B34" s="145" t="s">
        <v>622</v>
      </c>
      <c r="C34" s="145"/>
      <c r="D34" s="145"/>
      <c r="E34" s="147"/>
      <c r="F34" s="147"/>
      <c r="G34" s="158">
        <f>+(G24+G31)/2</f>
        <v>0</v>
      </c>
      <c r="H34" s="156"/>
      <c r="I34" s="147"/>
      <c r="J34" s="147"/>
      <c r="K34" s="69"/>
      <c r="L34" s="69"/>
      <c r="M34" s="69"/>
      <c r="N34" s="69"/>
      <c r="O34" s="69"/>
      <c r="P34" s="69"/>
      <c r="Q34" s="147"/>
    </row>
    <row r="35" spans="1:17" s="8" customFormat="1" thickBot="1">
      <c r="A35" s="144">
        <f>+A34+1</f>
        <v>20</v>
      </c>
      <c r="B35" s="145" t="s">
        <v>623</v>
      </c>
      <c r="C35" s="145"/>
      <c r="D35" s="145"/>
      <c r="E35" s="147"/>
      <c r="F35" s="147"/>
      <c r="G35" s="159">
        <f>+G33+G34</f>
        <v>0</v>
      </c>
      <c r="H35" s="141" t="s">
        <v>624</v>
      </c>
      <c r="I35" s="147"/>
      <c r="J35" s="147"/>
      <c r="K35" s="69"/>
      <c r="L35" s="69"/>
      <c r="M35" s="69"/>
      <c r="N35" s="69"/>
      <c r="O35" s="69"/>
      <c r="P35" s="69"/>
      <c r="Q35" s="147"/>
    </row>
    <row r="36" spans="1:17" s="8" customFormat="1" thickTop="1">
      <c r="A36" s="144"/>
      <c r="B36" s="153"/>
      <c r="C36" s="153"/>
      <c r="D36" s="153"/>
      <c r="E36" s="147"/>
      <c r="F36" s="160"/>
      <c r="G36" s="147"/>
      <c r="H36" s="147"/>
      <c r="I36" s="152"/>
      <c r="J36" s="156"/>
      <c r="K36" s="69"/>
      <c r="L36" s="69"/>
      <c r="M36" s="69"/>
      <c r="N36" s="69"/>
      <c r="O36" s="69"/>
      <c r="P36" s="69"/>
      <c r="Q36" s="147"/>
    </row>
    <row r="37" spans="1:17" s="8" customFormat="1" ht="12">
      <c r="A37" s="144">
        <f>A35+1</f>
        <v>21</v>
      </c>
      <c r="B37" s="153" t="s">
        <v>610</v>
      </c>
      <c r="C37" s="161"/>
      <c r="D37" s="162"/>
      <c r="E37" s="162"/>
      <c r="F37" s="162"/>
      <c r="G37" s="162"/>
      <c r="H37" s="162"/>
      <c r="I37" s="162"/>
      <c r="J37" s="163"/>
      <c r="K37" s="69" t="s">
        <v>625</v>
      </c>
      <c r="L37" s="69"/>
      <c r="M37" s="69"/>
      <c r="N37" s="69"/>
      <c r="O37" s="69"/>
      <c r="P37" s="69"/>
      <c r="Q37" s="163"/>
    </row>
    <row r="38" spans="1:17" s="8" customFormat="1" ht="12">
      <c r="A38" s="144"/>
      <c r="B38" s="85" t="s">
        <v>307</v>
      </c>
      <c r="C38" s="86" t="s">
        <v>308</v>
      </c>
      <c r="D38" s="164" t="s">
        <v>520</v>
      </c>
      <c r="E38" s="164" t="s">
        <v>310</v>
      </c>
      <c r="F38" s="164" t="s">
        <v>521</v>
      </c>
      <c r="G38" s="164" t="s">
        <v>312</v>
      </c>
      <c r="H38" s="164" t="s">
        <v>313</v>
      </c>
      <c r="I38" s="164" t="s">
        <v>314</v>
      </c>
      <c r="J38" s="163"/>
      <c r="K38" s="164" t="s">
        <v>315</v>
      </c>
      <c r="L38" s="164" t="s">
        <v>339</v>
      </c>
      <c r="M38" s="164" t="s">
        <v>340</v>
      </c>
      <c r="N38" s="164" t="s">
        <v>626</v>
      </c>
      <c r="O38" s="164" t="s">
        <v>627</v>
      </c>
      <c r="P38" s="164" t="s">
        <v>628</v>
      </c>
      <c r="Q38" s="163"/>
    </row>
    <row r="39" spans="1:17" s="8" customFormat="1" ht="108">
      <c r="A39" s="150">
        <f>+A37+1</f>
        <v>22</v>
      </c>
      <c r="B39" s="165" t="s">
        <v>303</v>
      </c>
      <c r="C39" s="165" t="s">
        <v>629</v>
      </c>
      <c r="D39" s="166" t="s">
        <v>630</v>
      </c>
      <c r="E39" s="166" t="s">
        <v>631</v>
      </c>
      <c r="F39" s="166" t="s">
        <v>632</v>
      </c>
      <c r="G39" s="166" t="s">
        <v>633</v>
      </c>
      <c r="H39" s="166" t="s">
        <v>634</v>
      </c>
      <c r="I39" s="166" t="s">
        <v>635</v>
      </c>
      <c r="J39" s="163"/>
      <c r="K39" s="166" t="s">
        <v>636</v>
      </c>
      <c r="L39" s="166" t="s">
        <v>637</v>
      </c>
      <c r="M39" s="166" t="s">
        <v>638</v>
      </c>
      <c r="N39" s="166" t="s">
        <v>639</v>
      </c>
      <c r="O39" s="166" t="s">
        <v>640</v>
      </c>
      <c r="P39" s="166" t="s">
        <v>641</v>
      </c>
      <c r="Q39" s="163"/>
    </row>
    <row r="40" spans="1:17" s="8" customFormat="1" ht="24">
      <c r="A40" s="167">
        <f t="shared" ref="A40:A54" si="1">+A39+1</f>
        <v>23</v>
      </c>
      <c r="B40" s="168"/>
      <c r="C40" s="168"/>
      <c r="D40" s="169" t="s">
        <v>642</v>
      </c>
      <c r="E40" s="169" t="s">
        <v>643</v>
      </c>
      <c r="F40" s="169"/>
      <c r="G40" s="169" t="s">
        <v>644</v>
      </c>
      <c r="H40" s="169" t="s">
        <v>645</v>
      </c>
      <c r="I40" s="169" t="s">
        <v>646</v>
      </c>
      <c r="J40" s="170"/>
      <c r="K40" s="169"/>
      <c r="L40" s="169" t="s">
        <v>647</v>
      </c>
      <c r="M40" s="169" t="s">
        <v>648</v>
      </c>
      <c r="N40" s="169" t="s">
        <v>649</v>
      </c>
      <c r="O40" s="169" t="s">
        <v>650</v>
      </c>
      <c r="P40" s="169" t="s">
        <v>923</v>
      </c>
      <c r="Q40" s="163"/>
    </row>
    <row r="41" spans="1:17" s="8" customFormat="1" ht="12">
      <c r="A41" s="150">
        <f t="shared" si="1"/>
        <v>24</v>
      </c>
      <c r="B41" s="171" t="s">
        <v>651</v>
      </c>
      <c r="C41" s="172" t="s">
        <v>652</v>
      </c>
      <c r="D41" s="173" t="s">
        <v>653</v>
      </c>
      <c r="E41" s="174">
        <v>0</v>
      </c>
      <c r="F41" s="175" t="s">
        <v>653</v>
      </c>
      <c r="G41" s="175">
        <f>F10</f>
        <v>0</v>
      </c>
      <c r="H41" s="176" t="s">
        <v>653</v>
      </c>
      <c r="I41" s="177">
        <f>E41</f>
        <v>0</v>
      </c>
      <c r="J41" s="163"/>
      <c r="K41" s="173" t="s">
        <v>653</v>
      </c>
      <c r="L41" s="173" t="s">
        <v>653</v>
      </c>
      <c r="M41" s="173" t="s">
        <v>653</v>
      </c>
      <c r="N41" s="173" t="s">
        <v>653</v>
      </c>
      <c r="O41" s="173" t="s">
        <v>653</v>
      </c>
      <c r="P41" s="155">
        <f>G23</f>
        <v>0</v>
      </c>
      <c r="Q41" s="163"/>
    </row>
    <row r="42" spans="1:17" s="8" customFormat="1" ht="12">
      <c r="A42" s="144">
        <f t="shared" si="1"/>
        <v>25</v>
      </c>
      <c r="B42" s="171" t="s">
        <v>654</v>
      </c>
      <c r="C42" s="172" t="s">
        <v>652</v>
      </c>
      <c r="D42" s="173">
        <v>0</v>
      </c>
      <c r="E42" s="177">
        <f>E41+D42</f>
        <v>0</v>
      </c>
      <c r="F42" s="178"/>
      <c r="G42" s="175">
        <f t="shared" ref="G42:G53" si="2">G41</f>
        <v>0</v>
      </c>
      <c r="H42" s="177">
        <f>IFERROR(D42*F42/G42,0)</f>
        <v>0</v>
      </c>
      <c r="I42" s="177">
        <f>+I41+H42</f>
        <v>0</v>
      </c>
      <c r="J42" s="163"/>
      <c r="K42" s="155">
        <v>0</v>
      </c>
      <c r="L42" s="177">
        <f>K42-D42</f>
        <v>0</v>
      </c>
      <c r="M42" s="177">
        <f t="shared" ref="M42:M53" si="3">IF(AND( D42&gt;=0, K42&gt;=0), IF( L42&gt;=0, H42, K42/ D42* H42), IF(AND( D42&lt;0, K42&lt;0), IF( L42&lt;0,H42, K42/ D42* H42),0))</f>
        <v>0</v>
      </c>
      <c r="N42" s="177">
        <f t="shared" ref="N42:N53" si="4">IF(AND( D42&gt;=0, K42&gt;=0), IF( L42&gt;=0, L42*50%,0), IF(AND( D42&lt;0, K42&lt;0),IF( L42&lt;0, L42*50%,0),0))</f>
        <v>0</v>
      </c>
      <c r="O42" s="177">
        <f t="shared" ref="O42:O53" si="5">IF(AND( D42&gt;=0, K42&lt;=0), K42*50%, IF(AND( D42&lt;0, K42&gt;=0), K42*50%,0))</f>
        <v>0</v>
      </c>
      <c r="P42" s="177">
        <f>P41+M42+N42+O42</f>
        <v>0</v>
      </c>
      <c r="Q42" s="163"/>
    </row>
    <row r="43" spans="1:17" s="8" customFormat="1" ht="12">
      <c r="A43" s="144">
        <f t="shared" si="1"/>
        <v>26</v>
      </c>
      <c r="B43" s="171" t="s">
        <v>327</v>
      </c>
      <c r="C43" s="172" t="s">
        <v>652</v>
      </c>
      <c r="D43" s="173">
        <v>0</v>
      </c>
      <c r="E43" s="177">
        <f t="shared" ref="E43:E53" si="6">E42+D43</f>
        <v>0</v>
      </c>
      <c r="F43" s="175">
        <v>307</v>
      </c>
      <c r="G43" s="175">
        <f t="shared" si="2"/>
        <v>0</v>
      </c>
      <c r="H43" s="177">
        <f t="shared" ref="H43:H53" si="7">IFERROR(D43*F43/G43,0)</f>
        <v>0</v>
      </c>
      <c r="I43" s="177">
        <f t="shared" ref="I43:I53" si="8">+I42+H43</f>
        <v>0</v>
      </c>
      <c r="J43" s="163"/>
      <c r="K43" s="155">
        <v>0</v>
      </c>
      <c r="L43" s="177">
        <f t="shared" ref="L43:L53" si="9">K43-D43</f>
        <v>0</v>
      </c>
      <c r="M43" s="177">
        <f t="shared" si="3"/>
        <v>0</v>
      </c>
      <c r="N43" s="177">
        <f t="shared" si="4"/>
        <v>0</v>
      </c>
      <c r="O43" s="177">
        <f t="shared" si="5"/>
        <v>0</v>
      </c>
      <c r="P43" s="177">
        <f t="shared" ref="P43:P53" si="10">P42+M43+N43+O43</f>
        <v>0</v>
      </c>
      <c r="Q43" s="163"/>
    </row>
    <row r="44" spans="1:17" s="8" customFormat="1" ht="12">
      <c r="A44" s="144">
        <f t="shared" si="1"/>
        <v>27</v>
      </c>
      <c r="B44" s="171" t="s">
        <v>655</v>
      </c>
      <c r="C44" s="172" t="s">
        <v>652</v>
      </c>
      <c r="D44" s="173">
        <v>0</v>
      </c>
      <c r="E44" s="177">
        <f t="shared" si="6"/>
        <v>0</v>
      </c>
      <c r="F44" s="175">
        <v>276</v>
      </c>
      <c r="G44" s="175">
        <f t="shared" si="2"/>
        <v>0</v>
      </c>
      <c r="H44" s="177">
        <f t="shared" si="7"/>
        <v>0</v>
      </c>
      <c r="I44" s="177">
        <f t="shared" si="8"/>
        <v>0</v>
      </c>
      <c r="J44" s="163"/>
      <c r="K44" s="155">
        <v>0</v>
      </c>
      <c r="L44" s="177">
        <f t="shared" si="9"/>
        <v>0</v>
      </c>
      <c r="M44" s="177">
        <f t="shared" si="3"/>
        <v>0</v>
      </c>
      <c r="N44" s="177">
        <f t="shared" si="4"/>
        <v>0</v>
      </c>
      <c r="O44" s="177">
        <f t="shared" si="5"/>
        <v>0</v>
      </c>
      <c r="P44" s="177">
        <f t="shared" si="10"/>
        <v>0</v>
      </c>
      <c r="Q44" s="163"/>
    </row>
    <row r="45" spans="1:17" s="8" customFormat="1" ht="12">
      <c r="A45" s="144">
        <f t="shared" si="1"/>
        <v>28</v>
      </c>
      <c r="B45" s="171" t="s">
        <v>329</v>
      </c>
      <c r="C45" s="172" t="s">
        <v>652</v>
      </c>
      <c r="D45" s="173">
        <v>0</v>
      </c>
      <c r="E45" s="177">
        <f t="shared" si="6"/>
        <v>0</v>
      </c>
      <c r="F45" s="175">
        <v>246</v>
      </c>
      <c r="G45" s="175">
        <f t="shared" si="2"/>
        <v>0</v>
      </c>
      <c r="H45" s="177">
        <f t="shared" si="7"/>
        <v>0</v>
      </c>
      <c r="I45" s="177">
        <f t="shared" si="8"/>
        <v>0</v>
      </c>
      <c r="J45" s="163"/>
      <c r="K45" s="155">
        <v>0</v>
      </c>
      <c r="L45" s="177">
        <f t="shared" si="9"/>
        <v>0</v>
      </c>
      <c r="M45" s="177">
        <f t="shared" si="3"/>
        <v>0</v>
      </c>
      <c r="N45" s="177">
        <f t="shared" si="4"/>
        <v>0</v>
      </c>
      <c r="O45" s="177">
        <f t="shared" si="5"/>
        <v>0</v>
      </c>
      <c r="P45" s="177">
        <f t="shared" si="10"/>
        <v>0</v>
      </c>
      <c r="Q45" s="163"/>
    </row>
    <row r="46" spans="1:17" s="8" customFormat="1" ht="12">
      <c r="A46" s="144">
        <f t="shared" si="1"/>
        <v>29</v>
      </c>
      <c r="B46" s="171" t="s">
        <v>330</v>
      </c>
      <c r="C46" s="172" t="s">
        <v>652</v>
      </c>
      <c r="D46" s="173">
        <v>0</v>
      </c>
      <c r="E46" s="177">
        <f t="shared" si="6"/>
        <v>0</v>
      </c>
      <c r="F46" s="175">
        <v>215</v>
      </c>
      <c r="G46" s="175">
        <f t="shared" si="2"/>
        <v>0</v>
      </c>
      <c r="H46" s="177">
        <f t="shared" si="7"/>
        <v>0</v>
      </c>
      <c r="I46" s="177">
        <f t="shared" si="8"/>
        <v>0</v>
      </c>
      <c r="J46" s="163"/>
      <c r="K46" s="155">
        <v>0</v>
      </c>
      <c r="L46" s="177">
        <f t="shared" si="9"/>
        <v>0</v>
      </c>
      <c r="M46" s="177">
        <f t="shared" si="3"/>
        <v>0</v>
      </c>
      <c r="N46" s="177">
        <f t="shared" si="4"/>
        <v>0</v>
      </c>
      <c r="O46" s="177">
        <f t="shared" si="5"/>
        <v>0</v>
      </c>
      <c r="P46" s="177">
        <f t="shared" si="10"/>
        <v>0</v>
      </c>
      <c r="Q46" s="163"/>
    </row>
    <row r="47" spans="1:17" s="8" customFormat="1" ht="12">
      <c r="A47" s="144">
        <f t="shared" si="1"/>
        <v>30</v>
      </c>
      <c r="B47" s="171" t="s">
        <v>331</v>
      </c>
      <c r="C47" s="172" t="s">
        <v>652</v>
      </c>
      <c r="D47" s="173">
        <v>0</v>
      </c>
      <c r="E47" s="177">
        <f t="shared" si="6"/>
        <v>0</v>
      </c>
      <c r="F47" s="175">
        <v>185</v>
      </c>
      <c r="G47" s="175">
        <f t="shared" si="2"/>
        <v>0</v>
      </c>
      <c r="H47" s="177">
        <f t="shared" si="7"/>
        <v>0</v>
      </c>
      <c r="I47" s="177">
        <f t="shared" si="8"/>
        <v>0</v>
      </c>
      <c r="J47" s="163"/>
      <c r="K47" s="155">
        <v>0</v>
      </c>
      <c r="L47" s="177">
        <f t="shared" si="9"/>
        <v>0</v>
      </c>
      <c r="M47" s="177">
        <f t="shared" si="3"/>
        <v>0</v>
      </c>
      <c r="N47" s="177">
        <f t="shared" si="4"/>
        <v>0</v>
      </c>
      <c r="O47" s="177">
        <f t="shared" si="5"/>
        <v>0</v>
      </c>
      <c r="P47" s="177">
        <f t="shared" si="10"/>
        <v>0</v>
      </c>
      <c r="Q47" s="163"/>
    </row>
    <row r="48" spans="1:17" s="8" customFormat="1" ht="12">
      <c r="A48" s="144">
        <f t="shared" si="1"/>
        <v>31</v>
      </c>
      <c r="B48" s="171" t="s">
        <v>332</v>
      </c>
      <c r="C48" s="172" t="s">
        <v>652</v>
      </c>
      <c r="D48" s="173">
        <v>0</v>
      </c>
      <c r="E48" s="177">
        <f t="shared" si="6"/>
        <v>0</v>
      </c>
      <c r="F48" s="175">
        <v>154</v>
      </c>
      <c r="G48" s="175">
        <f t="shared" si="2"/>
        <v>0</v>
      </c>
      <c r="H48" s="177">
        <f t="shared" si="7"/>
        <v>0</v>
      </c>
      <c r="I48" s="177">
        <f t="shared" si="8"/>
        <v>0</v>
      </c>
      <c r="J48" s="163"/>
      <c r="K48" s="155">
        <v>0</v>
      </c>
      <c r="L48" s="177">
        <f t="shared" si="9"/>
        <v>0</v>
      </c>
      <c r="M48" s="177">
        <f t="shared" si="3"/>
        <v>0</v>
      </c>
      <c r="N48" s="177">
        <f t="shared" si="4"/>
        <v>0</v>
      </c>
      <c r="O48" s="177">
        <f t="shared" si="5"/>
        <v>0</v>
      </c>
      <c r="P48" s="177">
        <f t="shared" si="10"/>
        <v>0</v>
      </c>
      <c r="Q48" s="163"/>
    </row>
    <row r="49" spans="1:17" s="8" customFormat="1" ht="12">
      <c r="A49" s="144">
        <f t="shared" si="1"/>
        <v>32</v>
      </c>
      <c r="B49" s="171" t="s">
        <v>656</v>
      </c>
      <c r="C49" s="172" t="s">
        <v>652</v>
      </c>
      <c r="D49" s="173">
        <v>0</v>
      </c>
      <c r="E49" s="177">
        <f t="shared" si="6"/>
        <v>0</v>
      </c>
      <c r="F49" s="175">
        <v>123</v>
      </c>
      <c r="G49" s="175">
        <f t="shared" si="2"/>
        <v>0</v>
      </c>
      <c r="H49" s="177">
        <f t="shared" si="7"/>
        <v>0</v>
      </c>
      <c r="I49" s="177">
        <f t="shared" si="8"/>
        <v>0</v>
      </c>
      <c r="J49" s="163"/>
      <c r="K49" s="155">
        <v>0</v>
      </c>
      <c r="L49" s="177">
        <f t="shared" si="9"/>
        <v>0</v>
      </c>
      <c r="M49" s="177">
        <f t="shared" si="3"/>
        <v>0</v>
      </c>
      <c r="N49" s="177">
        <f t="shared" si="4"/>
        <v>0</v>
      </c>
      <c r="O49" s="177">
        <f t="shared" si="5"/>
        <v>0</v>
      </c>
      <c r="P49" s="177">
        <f t="shared" si="10"/>
        <v>0</v>
      </c>
      <c r="Q49" s="163"/>
    </row>
    <row r="50" spans="1:17" s="8" customFormat="1" ht="12">
      <c r="A50" s="144">
        <f t="shared" si="1"/>
        <v>33</v>
      </c>
      <c r="B50" s="171" t="s">
        <v>334</v>
      </c>
      <c r="C50" s="172" t="s">
        <v>652</v>
      </c>
      <c r="D50" s="173">
        <v>0</v>
      </c>
      <c r="E50" s="177">
        <f t="shared" si="6"/>
        <v>0</v>
      </c>
      <c r="F50" s="175">
        <v>93</v>
      </c>
      <c r="G50" s="175">
        <f t="shared" si="2"/>
        <v>0</v>
      </c>
      <c r="H50" s="177">
        <f t="shared" si="7"/>
        <v>0</v>
      </c>
      <c r="I50" s="177">
        <f t="shared" si="8"/>
        <v>0</v>
      </c>
      <c r="J50" s="163"/>
      <c r="K50" s="155">
        <v>0</v>
      </c>
      <c r="L50" s="177">
        <f t="shared" si="9"/>
        <v>0</v>
      </c>
      <c r="M50" s="177">
        <f t="shared" si="3"/>
        <v>0</v>
      </c>
      <c r="N50" s="177">
        <f t="shared" si="4"/>
        <v>0</v>
      </c>
      <c r="O50" s="177">
        <f t="shared" si="5"/>
        <v>0</v>
      </c>
      <c r="P50" s="177">
        <f t="shared" si="10"/>
        <v>0</v>
      </c>
      <c r="Q50" s="163"/>
    </row>
    <row r="51" spans="1:17" s="8" customFormat="1" ht="12">
      <c r="A51" s="144">
        <f t="shared" si="1"/>
        <v>34</v>
      </c>
      <c r="B51" s="171" t="s">
        <v>335</v>
      </c>
      <c r="C51" s="172" t="s">
        <v>652</v>
      </c>
      <c r="D51" s="173">
        <v>0</v>
      </c>
      <c r="E51" s="177">
        <f t="shared" si="6"/>
        <v>0</v>
      </c>
      <c r="F51" s="175">
        <v>62</v>
      </c>
      <c r="G51" s="175">
        <f t="shared" si="2"/>
        <v>0</v>
      </c>
      <c r="H51" s="177">
        <f t="shared" si="7"/>
        <v>0</v>
      </c>
      <c r="I51" s="177">
        <f t="shared" si="8"/>
        <v>0</v>
      </c>
      <c r="J51" s="163"/>
      <c r="K51" s="155">
        <v>0</v>
      </c>
      <c r="L51" s="177">
        <f t="shared" si="9"/>
        <v>0</v>
      </c>
      <c r="M51" s="177">
        <f t="shared" si="3"/>
        <v>0</v>
      </c>
      <c r="N51" s="177">
        <f t="shared" si="4"/>
        <v>0</v>
      </c>
      <c r="O51" s="177">
        <f t="shared" si="5"/>
        <v>0</v>
      </c>
      <c r="P51" s="177">
        <f t="shared" si="10"/>
        <v>0</v>
      </c>
      <c r="Q51" s="163"/>
    </row>
    <row r="52" spans="1:17" s="8" customFormat="1" ht="12">
      <c r="A52" s="144">
        <f t="shared" si="1"/>
        <v>35</v>
      </c>
      <c r="B52" s="171" t="s">
        <v>336</v>
      </c>
      <c r="C52" s="172" t="s">
        <v>652</v>
      </c>
      <c r="D52" s="173">
        <v>0</v>
      </c>
      <c r="E52" s="177">
        <f t="shared" si="6"/>
        <v>0</v>
      </c>
      <c r="F52" s="175">
        <v>32</v>
      </c>
      <c r="G52" s="175">
        <f t="shared" si="2"/>
        <v>0</v>
      </c>
      <c r="H52" s="177">
        <f t="shared" si="7"/>
        <v>0</v>
      </c>
      <c r="I52" s="177">
        <f t="shared" si="8"/>
        <v>0</v>
      </c>
      <c r="J52" s="163"/>
      <c r="K52" s="155">
        <v>0</v>
      </c>
      <c r="L52" s="177">
        <f t="shared" si="9"/>
        <v>0</v>
      </c>
      <c r="M52" s="177">
        <f t="shared" si="3"/>
        <v>0</v>
      </c>
      <c r="N52" s="177">
        <f t="shared" si="4"/>
        <v>0</v>
      </c>
      <c r="O52" s="177">
        <f t="shared" si="5"/>
        <v>0</v>
      </c>
      <c r="P52" s="177">
        <f t="shared" si="10"/>
        <v>0</v>
      </c>
      <c r="Q52" s="163"/>
    </row>
    <row r="53" spans="1:17" s="8" customFormat="1" ht="12">
      <c r="A53" s="144">
        <f t="shared" si="1"/>
        <v>36</v>
      </c>
      <c r="B53" s="171" t="s">
        <v>324</v>
      </c>
      <c r="C53" s="172" t="s">
        <v>652</v>
      </c>
      <c r="D53" s="173">
        <v>0</v>
      </c>
      <c r="E53" s="177">
        <f t="shared" si="6"/>
        <v>0</v>
      </c>
      <c r="F53" s="175">
        <v>1</v>
      </c>
      <c r="G53" s="175">
        <f t="shared" si="2"/>
        <v>0</v>
      </c>
      <c r="H53" s="177">
        <f t="shared" si="7"/>
        <v>0</v>
      </c>
      <c r="I53" s="179">
        <f t="shared" si="8"/>
        <v>0</v>
      </c>
      <c r="J53" s="163"/>
      <c r="K53" s="155">
        <v>0</v>
      </c>
      <c r="L53" s="177">
        <f t="shared" si="9"/>
        <v>0</v>
      </c>
      <c r="M53" s="177">
        <f t="shared" si="3"/>
        <v>0</v>
      </c>
      <c r="N53" s="177">
        <f t="shared" si="4"/>
        <v>0</v>
      </c>
      <c r="O53" s="177">
        <f t="shared" si="5"/>
        <v>0</v>
      </c>
      <c r="P53" s="177">
        <f t="shared" si="10"/>
        <v>0</v>
      </c>
      <c r="Q53" s="163"/>
    </row>
    <row r="54" spans="1:17" s="8" customFormat="1" thickBot="1">
      <c r="A54" s="144">
        <f t="shared" si="1"/>
        <v>37</v>
      </c>
      <c r="B54" s="180" t="s">
        <v>657</v>
      </c>
      <c r="C54" s="181"/>
      <c r="D54" s="182">
        <f>SUM(D42:D53)</f>
        <v>0</v>
      </c>
      <c r="E54" s="183"/>
      <c r="F54" s="183"/>
      <c r="G54" s="183"/>
      <c r="H54" s="183"/>
      <c r="I54" s="177"/>
      <c r="J54" s="163"/>
      <c r="K54" s="184">
        <f>SUM(K42:K53)</f>
        <v>0</v>
      </c>
      <c r="L54" s="184">
        <f>SUM(L42:L53)</f>
        <v>0</v>
      </c>
      <c r="M54" s="163"/>
      <c r="N54" s="163"/>
      <c r="O54" s="163"/>
      <c r="P54" s="163"/>
      <c r="Q54" s="163"/>
    </row>
    <row r="55" spans="1:17" s="8" customFormat="1" thickTop="1">
      <c r="A55" s="144"/>
      <c r="B55" s="185"/>
      <c r="C55" s="185"/>
      <c r="D55" s="177"/>
      <c r="E55" s="186"/>
      <c r="F55" s="186"/>
      <c r="G55" s="186"/>
      <c r="H55" s="186"/>
      <c r="I55" s="177"/>
      <c r="J55" s="163"/>
      <c r="K55" s="187"/>
      <c r="L55" s="163"/>
      <c r="M55" s="163"/>
      <c r="N55" s="163"/>
      <c r="O55" s="163"/>
      <c r="P55" s="163"/>
      <c r="Q55" s="163"/>
    </row>
    <row r="56" spans="1:17" s="8" customFormat="1" ht="12">
      <c r="A56" s="150">
        <f>+A54+1</f>
        <v>38</v>
      </c>
      <c r="B56" s="660" t="s">
        <v>658</v>
      </c>
      <c r="C56" s="660"/>
      <c r="D56" s="660"/>
      <c r="E56" s="660"/>
      <c r="F56" s="660"/>
      <c r="G56" s="660"/>
      <c r="H56" s="660"/>
      <c r="I56" s="660"/>
      <c r="J56" s="163"/>
      <c r="K56" s="163"/>
      <c r="L56" s="163"/>
      <c r="M56" s="163"/>
      <c r="N56" s="163"/>
      <c r="O56" s="163"/>
      <c r="P56" s="163"/>
      <c r="Q56" s="163"/>
    </row>
    <row r="57" spans="1:17" s="8" customFormat="1" ht="12">
      <c r="A57" s="144"/>
      <c r="B57" s="162"/>
      <c r="C57" s="162"/>
      <c r="D57" s="162"/>
      <c r="E57" s="162"/>
      <c r="F57" s="162"/>
      <c r="G57" s="162"/>
      <c r="H57" s="162"/>
      <c r="I57" s="162"/>
      <c r="J57" s="163"/>
      <c r="K57" s="163"/>
      <c r="L57" s="69"/>
      <c r="M57" s="69"/>
      <c r="N57" s="69"/>
      <c r="O57" s="69"/>
      <c r="P57" s="69"/>
      <c r="Q57" s="163"/>
    </row>
    <row r="58" spans="1:17" s="8" customFormat="1" ht="12">
      <c r="A58" s="144">
        <f>A56+1</f>
        <v>39</v>
      </c>
      <c r="B58" s="153" t="s">
        <v>659</v>
      </c>
      <c r="C58" s="153"/>
      <c r="D58" s="153"/>
      <c r="E58" s="153"/>
      <c r="F58" s="147"/>
      <c r="G58" s="147"/>
      <c r="H58" s="147"/>
      <c r="I58" s="152"/>
      <c r="J58" s="163"/>
      <c r="K58" s="163"/>
      <c r="L58" s="69"/>
      <c r="M58" s="69"/>
      <c r="N58" s="69"/>
      <c r="O58" s="69"/>
      <c r="P58" s="69"/>
      <c r="Q58" s="163"/>
    </row>
    <row r="59" spans="1:17" s="8" customFormat="1" ht="12">
      <c r="A59" s="144"/>
      <c r="B59" s="153"/>
      <c r="C59" s="153"/>
      <c r="D59" s="153"/>
      <c r="E59" s="153"/>
      <c r="F59" s="147"/>
      <c r="G59" s="147"/>
      <c r="H59" s="147"/>
      <c r="I59" s="152"/>
      <c r="J59" s="163"/>
      <c r="K59" s="163"/>
      <c r="L59" s="69"/>
      <c r="M59" s="69"/>
      <c r="N59" s="69"/>
      <c r="O59" s="69"/>
      <c r="P59" s="69"/>
      <c r="Q59" s="163"/>
    </row>
    <row r="60" spans="1:17" s="8" customFormat="1" ht="24">
      <c r="A60" s="144">
        <f>A58+1</f>
        <v>40</v>
      </c>
      <c r="B60" s="153"/>
      <c r="C60" s="153"/>
      <c r="D60" s="153"/>
      <c r="E60" s="147"/>
      <c r="F60" s="147"/>
      <c r="G60" s="154" t="s">
        <v>611</v>
      </c>
      <c r="H60" s="147"/>
      <c r="I60" s="163"/>
      <c r="J60" s="163"/>
      <c r="K60" s="163"/>
      <c r="L60" s="69"/>
      <c r="M60" s="69"/>
      <c r="N60" s="69"/>
      <c r="O60" s="69"/>
      <c r="P60" s="69"/>
      <c r="Q60" s="163"/>
    </row>
    <row r="61" spans="1:17" s="8" customFormat="1" ht="12">
      <c r="A61" s="144">
        <f t="shared" ref="A61:A66" si="11">+A60+1</f>
        <v>41</v>
      </c>
      <c r="B61" s="145" t="s">
        <v>612</v>
      </c>
      <c r="C61" s="145"/>
      <c r="D61" s="145"/>
      <c r="E61" s="147"/>
      <c r="F61" s="147"/>
      <c r="G61" s="155">
        <v>0</v>
      </c>
      <c r="H61" s="156"/>
      <c r="I61" s="163"/>
      <c r="J61" s="163"/>
      <c r="K61" s="163"/>
      <c r="L61" s="69"/>
      <c r="M61" s="69"/>
      <c r="N61" s="69"/>
      <c r="O61" s="69"/>
      <c r="P61" s="69"/>
      <c r="Q61" s="163"/>
    </row>
    <row r="62" spans="1:17" s="8" customFormat="1" ht="12">
      <c r="A62" s="144">
        <f t="shared" si="11"/>
        <v>42</v>
      </c>
      <c r="B62" s="145" t="s">
        <v>613</v>
      </c>
      <c r="C62" s="145"/>
      <c r="D62" s="145"/>
      <c r="E62" s="147"/>
      <c r="F62" s="147"/>
      <c r="G62" s="155">
        <v>0</v>
      </c>
      <c r="H62" s="156"/>
      <c r="I62" s="163"/>
      <c r="J62" s="163"/>
      <c r="K62" s="163"/>
      <c r="L62" s="69"/>
      <c r="M62" s="69"/>
      <c r="N62" s="69"/>
      <c r="O62" s="69"/>
      <c r="P62" s="69"/>
      <c r="Q62" s="163"/>
    </row>
    <row r="63" spans="1:17" s="8" customFormat="1" ht="12">
      <c r="A63" s="144">
        <f t="shared" si="11"/>
        <v>43</v>
      </c>
      <c r="B63" s="145" t="s">
        <v>614</v>
      </c>
      <c r="C63" s="145"/>
      <c r="D63" s="145"/>
      <c r="E63" s="147"/>
      <c r="F63" s="147"/>
      <c r="G63" s="157">
        <v>0</v>
      </c>
      <c r="H63" s="156"/>
      <c r="I63" s="163"/>
      <c r="J63" s="163"/>
      <c r="K63" s="69"/>
      <c r="L63" s="69"/>
      <c r="M63" s="69"/>
      <c r="N63" s="69"/>
      <c r="O63" s="69"/>
      <c r="P63" s="69"/>
      <c r="Q63" s="163"/>
    </row>
    <row r="64" spans="1:17" s="8" customFormat="1" ht="12">
      <c r="A64" s="144">
        <f t="shared" si="11"/>
        <v>44</v>
      </c>
      <c r="B64" s="145" t="s">
        <v>615</v>
      </c>
      <c r="C64" s="145"/>
      <c r="D64" s="145"/>
      <c r="E64" s="147"/>
      <c r="F64" s="147"/>
      <c r="G64" s="158">
        <f>+G61-G63-G62</f>
        <v>0</v>
      </c>
      <c r="H64" s="156"/>
      <c r="I64" s="163"/>
      <c r="J64" s="163"/>
      <c r="K64" s="69"/>
      <c r="L64" s="69"/>
      <c r="M64" s="69"/>
      <c r="N64" s="69"/>
      <c r="O64" s="69"/>
      <c r="P64" s="69"/>
      <c r="Q64" s="163"/>
    </row>
    <row r="65" spans="1:17" s="8" customFormat="1" ht="12">
      <c r="A65" s="144">
        <f t="shared" si="11"/>
        <v>45</v>
      </c>
      <c r="B65" s="145" t="s">
        <v>616</v>
      </c>
      <c r="C65" s="145"/>
      <c r="D65" s="145"/>
      <c r="E65" s="147"/>
      <c r="F65" s="147"/>
      <c r="G65" s="157">
        <v>0</v>
      </c>
      <c r="H65" s="156"/>
      <c r="I65" s="163"/>
      <c r="J65" s="163"/>
      <c r="K65" s="69"/>
      <c r="L65" s="69"/>
      <c r="M65" s="69"/>
      <c r="N65" s="69"/>
      <c r="O65" s="69"/>
      <c r="P65" s="69"/>
      <c r="Q65" s="163"/>
    </row>
    <row r="66" spans="1:17" s="8" customFormat="1" thickBot="1">
      <c r="A66" s="144">
        <f t="shared" si="11"/>
        <v>46</v>
      </c>
      <c r="B66" s="145" t="s">
        <v>617</v>
      </c>
      <c r="C66" s="145"/>
      <c r="D66" s="145"/>
      <c r="E66" s="147"/>
      <c r="F66" s="147"/>
      <c r="G66" s="159">
        <f>+G64-G65</f>
        <v>0</v>
      </c>
      <c r="H66" s="156"/>
      <c r="I66" s="163"/>
      <c r="J66" s="163"/>
      <c r="K66" s="69"/>
      <c r="L66" s="69"/>
      <c r="M66" s="69"/>
      <c r="N66" s="69"/>
      <c r="O66" s="69"/>
      <c r="P66" s="69"/>
      <c r="Q66" s="163"/>
    </row>
    <row r="67" spans="1:17" s="8" customFormat="1" thickTop="1">
      <c r="A67" s="144"/>
      <c r="B67" s="145"/>
      <c r="C67" s="145"/>
      <c r="D67" s="145"/>
      <c r="E67" s="147"/>
      <c r="F67" s="147"/>
      <c r="G67" s="158"/>
      <c r="H67" s="156"/>
      <c r="I67" s="163"/>
      <c r="J67" s="163"/>
      <c r="K67" s="69"/>
      <c r="L67" s="69"/>
      <c r="M67" s="69"/>
      <c r="N67" s="69"/>
      <c r="O67" s="69"/>
      <c r="P67" s="69"/>
      <c r="Q67" s="163"/>
    </row>
    <row r="68" spans="1:17" s="8" customFormat="1" ht="12">
      <c r="A68" s="144">
        <f>A66+1</f>
        <v>47</v>
      </c>
      <c r="B68" s="145" t="s">
        <v>618</v>
      </c>
      <c r="C68" s="145"/>
      <c r="D68" s="145"/>
      <c r="E68" s="147"/>
      <c r="F68" s="147"/>
      <c r="G68" s="155">
        <v>0</v>
      </c>
      <c r="H68" s="156"/>
      <c r="I68" s="163"/>
      <c r="J68" s="163"/>
      <c r="K68" s="163"/>
      <c r="L68" s="163"/>
      <c r="M68" s="163"/>
      <c r="N68" s="163"/>
      <c r="O68" s="163"/>
      <c r="P68" s="163"/>
      <c r="Q68" s="163"/>
    </row>
    <row r="69" spans="1:17" s="8" customFormat="1" ht="12">
      <c r="A69" s="144">
        <f>+A68+1</f>
        <v>48</v>
      </c>
      <c r="B69" s="145" t="s">
        <v>613</v>
      </c>
      <c r="C69" s="145"/>
      <c r="D69" s="145"/>
      <c r="E69" s="147"/>
      <c r="F69" s="147"/>
      <c r="G69" s="155">
        <v>0</v>
      </c>
      <c r="H69" s="156"/>
      <c r="I69" s="163"/>
      <c r="J69" s="163"/>
      <c r="K69" s="163"/>
      <c r="L69" s="163"/>
      <c r="M69" s="163"/>
      <c r="N69" s="163"/>
      <c r="O69" s="163"/>
      <c r="P69" s="163"/>
      <c r="Q69" s="163"/>
    </row>
    <row r="70" spans="1:17" s="8" customFormat="1" ht="12">
      <c r="A70" s="144">
        <f>+A69+1</f>
        <v>49</v>
      </c>
      <c r="B70" s="145" t="s">
        <v>614</v>
      </c>
      <c r="C70" s="145"/>
      <c r="D70" s="145"/>
      <c r="E70" s="147"/>
      <c r="F70" s="147"/>
      <c r="G70" s="157">
        <v>0</v>
      </c>
      <c r="H70" s="156"/>
      <c r="I70" s="163"/>
      <c r="J70" s="163"/>
      <c r="K70" s="69"/>
      <c r="L70" s="69"/>
      <c r="M70" s="69"/>
      <c r="N70" s="69"/>
      <c r="O70" s="69"/>
      <c r="P70" s="69"/>
      <c r="Q70" s="163"/>
    </row>
    <row r="71" spans="1:17" s="8" customFormat="1" ht="12">
      <c r="A71" s="144">
        <f>+A70+1</f>
        <v>50</v>
      </c>
      <c r="B71" s="145" t="s">
        <v>615</v>
      </c>
      <c r="C71" s="145"/>
      <c r="D71" s="145"/>
      <c r="E71" s="147"/>
      <c r="F71" s="147"/>
      <c r="G71" s="158">
        <f>+G68-G69-G70</f>
        <v>0</v>
      </c>
      <c r="H71" s="156"/>
      <c r="I71" s="163"/>
      <c r="J71" s="163"/>
      <c r="K71" s="69"/>
      <c r="L71" s="69"/>
      <c r="M71" s="69"/>
      <c r="N71" s="69"/>
      <c r="O71" s="69"/>
      <c r="P71" s="69"/>
      <c r="Q71" s="163"/>
    </row>
    <row r="72" spans="1:17" s="8" customFormat="1" ht="12">
      <c r="A72" s="144">
        <f>+A71+1</f>
        <v>51</v>
      </c>
      <c r="B72" s="145" t="s">
        <v>619</v>
      </c>
      <c r="C72" s="145"/>
      <c r="D72" s="145"/>
      <c r="E72" s="147"/>
      <c r="F72" s="147"/>
      <c r="G72" s="157">
        <v>0</v>
      </c>
      <c r="H72" s="156"/>
      <c r="I72" s="163"/>
      <c r="J72" s="163"/>
      <c r="K72" s="69"/>
      <c r="L72" s="69"/>
      <c r="M72" s="69"/>
      <c r="N72" s="69"/>
      <c r="O72" s="69"/>
      <c r="P72" s="69"/>
      <c r="Q72" s="163"/>
    </row>
    <row r="73" spans="1:17" s="8" customFormat="1" thickBot="1">
      <c r="A73" s="144">
        <f>+A72+1</f>
        <v>52</v>
      </c>
      <c r="B73" s="145" t="s">
        <v>620</v>
      </c>
      <c r="C73" s="145"/>
      <c r="D73" s="145"/>
      <c r="E73" s="147"/>
      <c r="F73" s="147"/>
      <c r="G73" s="159">
        <f>+G71-G72</f>
        <v>0</v>
      </c>
      <c r="H73" s="156"/>
      <c r="I73" s="163"/>
      <c r="J73" s="163"/>
      <c r="K73" s="69"/>
      <c r="L73" s="69"/>
      <c r="M73" s="69"/>
      <c r="N73" s="69"/>
      <c r="O73" s="69"/>
      <c r="P73" s="69"/>
      <c r="Q73" s="163"/>
    </row>
    <row r="74" spans="1:17" s="8" customFormat="1" thickTop="1">
      <c r="A74" s="144"/>
      <c r="B74" s="145"/>
      <c r="C74" s="145"/>
      <c r="D74" s="145"/>
      <c r="E74" s="147"/>
      <c r="F74" s="147"/>
      <c r="G74" s="158"/>
      <c r="H74" s="156"/>
      <c r="I74" s="163"/>
      <c r="J74" s="163"/>
      <c r="K74" s="69"/>
      <c r="L74" s="69"/>
      <c r="M74" s="69"/>
      <c r="N74" s="69"/>
      <c r="O74" s="69"/>
      <c r="P74" s="69"/>
      <c r="Q74" s="163"/>
    </row>
    <row r="75" spans="1:17" s="8" customFormat="1" ht="12">
      <c r="A75" s="144">
        <f>A73+1</f>
        <v>53</v>
      </c>
      <c r="B75" s="145" t="s">
        <v>621</v>
      </c>
      <c r="C75" s="145"/>
      <c r="D75" s="145"/>
      <c r="E75" s="147"/>
      <c r="F75" s="147"/>
      <c r="G75" s="158">
        <f>+P95</f>
        <v>0</v>
      </c>
      <c r="H75" s="141" t="str">
        <f>"From Line "&amp;A95&amp;P80</f>
        <v>From Line 70(n)</v>
      </c>
      <c r="I75" s="163"/>
      <c r="J75" s="163"/>
      <c r="K75" s="69"/>
      <c r="L75" s="69"/>
      <c r="M75" s="69"/>
      <c r="N75" s="69"/>
      <c r="O75" s="69"/>
      <c r="P75" s="69"/>
      <c r="Q75" s="163"/>
    </row>
    <row r="76" spans="1:17" s="8" customFormat="1" ht="12">
      <c r="A76" s="144">
        <f>+A75+1</f>
        <v>54</v>
      </c>
      <c r="B76" s="145" t="s">
        <v>622</v>
      </c>
      <c r="C76" s="145"/>
      <c r="D76" s="145"/>
      <c r="E76" s="147"/>
      <c r="F76" s="147"/>
      <c r="G76" s="158">
        <f>+(G66+G73)/2</f>
        <v>0</v>
      </c>
      <c r="H76" s="156"/>
      <c r="I76" s="163"/>
      <c r="J76" s="163"/>
      <c r="K76" s="69"/>
      <c r="L76" s="69"/>
      <c r="M76" s="69"/>
      <c r="N76" s="69"/>
      <c r="O76" s="69"/>
      <c r="P76" s="69"/>
      <c r="Q76" s="163"/>
    </row>
    <row r="77" spans="1:17" s="8" customFormat="1" thickBot="1">
      <c r="A77" s="144">
        <f>+A76+1</f>
        <v>55</v>
      </c>
      <c r="B77" s="145" t="s">
        <v>623</v>
      </c>
      <c r="C77" s="145"/>
      <c r="D77" s="145"/>
      <c r="E77" s="147"/>
      <c r="F77" s="147"/>
      <c r="G77" s="159">
        <f>+G75+G76</f>
        <v>0</v>
      </c>
      <c r="H77" s="141" t="s">
        <v>660</v>
      </c>
      <c r="I77" s="163"/>
      <c r="J77" s="163"/>
      <c r="K77" s="69"/>
      <c r="L77" s="69"/>
      <c r="M77" s="69"/>
      <c r="N77" s="69"/>
      <c r="O77" s="69"/>
      <c r="P77" s="69"/>
      <c r="Q77" s="163"/>
    </row>
    <row r="78" spans="1:17" s="8" customFormat="1" thickTop="1">
      <c r="A78" s="188"/>
      <c r="B78" s="163"/>
      <c r="C78" s="163"/>
      <c r="D78" s="163"/>
      <c r="E78" s="163"/>
      <c r="F78" s="163"/>
      <c r="G78" s="163"/>
      <c r="H78" s="163"/>
      <c r="I78" s="163"/>
      <c r="J78" s="163"/>
      <c r="K78" s="69"/>
      <c r="L78" s="69"/>
      <c r="M78" s="69"/>
      <c r="N78" s="69"/>
      <c r="O78" s="69"/>
      <c r="P78" s="69"/>
      <c r="Q78" s="163"/>
    </row>
    <row r="79" spans="1:17" s="8" customFormat="1" ht="12">
      <c r="A79" s="144">
        <f>A77+1</f>
        <v>56</v>
      </c>
      <c r="B79" s="153" t="s">
        <v>659</v>
      </c>
      <c r="C79" s="161"/>
      <c r="D79" s="162"/>
      <c r="E79" s="162"/>
      <c r="F79" s="162"/>
      <c r="G79" s="162"/>
      <c r="H79" s="162"/>
      <c r="I79" s="162"/>
      <c r="J79" s="163"/>
      <c r="K79" s="69" t="s">
        <v>625</v>
      </c>
      <c r="L79" s="69"/>
      <c r="M79" s="69"/>
      <c r="N79" s="69"/>
      <c r="O79" s="69"/>
      <c r="P79" s="69"/>
      <c r="Q79" s="163"/>
    </row>
    <row r="80" spans="1:17" s="8" customFormat="1" ht="12">
      <c r="A80" s="144"/>
      <c r="B80" s="85" t="s">
        <v>307</v>
      </c>
      <c r="C80" s="86" t="s">
        <v>308</v>
      </c>
      <c r="D80" s="164" t="s">
        <v>520</v>
      </c>
      <c r="E80" s="164" t="s">
        <v>310</v>
      </c>
      <c r="F80" s="164" t="s">
        <v>521</v>
      </c>
      <c r="G80" s="164" t="s">
        <v>312</v>
      </c>
      <c r="H80" s="164" t="s">
        <v>313</v>
      </c>
      <c r="I80" s="164" t="s">
        <v>314</v>
      </c>
      <c r="J80" s="163"/>
      <c r="K80" s="164" t="s">
        <v>315</v>
      </c>
      <c r="L80" s="164" t="s">
        <v>339</v>
      </c>
      <c r="M80" s="164" t="s">
        <v>340</v>
      </c>
      <c r="N80" s="164" t="s">
        <v>626</v>
      </c>
      <c r="O80" s="164" t="s">
        <v>627</v>
      </c>
      <c r="P80" s="164" t="s">
        <v>628</v>
      </c>
      <c r="Q80" s="163"/>
    </row>
    <row r="81" spans="1:17" s="8" customFormat="1" ht="108">
      <c r="A81" s="150">
        <f>+A79+1</f>
        <v>57</v>
      </c>
      <c r="B81" s="165" t="s">
        <v>303</v>
      </c>
      <c r="C81" s="165" t="s">
        <v>629</v>
      </c>
      <c r="D81" s="166" t="s">
        <v>630</v>
      </c>
      <c r="E81" s="166" t="s">
        <v>631</v>
      </c>
      <c r="F81" s="166" t="s">
        <v>632</v>
      </c>
      <c r="G81" s="166" t="s">
        <v>633</v>
      </c>
      <c r="H81" s="166" t="s">
        <v>634</v>
      </c>
      <c r="I81" s="166" t="s">
        <v>635</v>
      </c>
      <c r="J81" s="163"/>
      <c r="K81" s="166" t="s">
        <v>636</v>
      </c>
      <c r="L81" s="166" t="s">
        <v>637</v>
      </c>
      <c r="M81" s="166" t="s">
        <v>638</v>
      </c>
      <c r="N81" s="166" t="s">
        <v>639</v>
      </c>
      <c r="O81" s="166" t="s">
        <v>640</v>
      </c>
      <c r="P81" s="166" t="s">
        <v>641</v>
      </c>
      <c r="Q81" s="163"/>
    </row>
    <row r="82" spans="1:17" s="8" customFormat="1" ht="24">
      <c r="A82" s="167">
        <f t="shared" ref="A82:A96" si="12">+A81+1</f>
        <v>58</v>
      </c>
      <c r="B82" s="168"/>
      <c r="C82" s="168"/>
      <c r="D82" s="169" t="s">
        <v>642</v>
      </c>
      <c r="E82" s="169" t="s">
        <v>643</v>
      </c>
      <c r="F82" s="169"/>
      <c r="G82" s="169" t="s">
        <v>644</v>
      </c>
      <c r="H82" s="169" t="s">
        <v>645</v>
      </c>
      <c r="I82" s="169" t="s">
        <v>646</v>
      </c>
      <c r="J82" s="170"/>
      <c r="K82" s="169"/>
      <c r="L82" s="169" t="s">
        <v>647</v>
      </c>
      <c r="M82" s="169" t="s">
        <v>648</v>
      </c>
      <c r="N82" s="169" t="s">
        <v>649</v>
      </c>
      <c r="O82" s="169" t="s">
        <v>650</v>
      </c>
      <c r="P82" s="169" t="s">
        <v>923</v>
      </c>
      <c r="Q82" s="163"/>
    </row>
    <row r="83" spans="1:17" s="8" customFormat="1" ht="12">
      <c r="A83" s="144">
        <f>+A81+1</f>
        <v>58</v>
      </c>
      <c r="B83" s="171" t="s">
        <v>651</v>
      </c>
      <c r="C83" s="172" t="s">
        <v>652</v>
      </c>
      <c r="D83" s="173" t="s">
        <v>653</v>
      </c>
      <c r="E83" s="174">
        <v>0</v>
      </c>
      <c r="F83" s="175" t="s">
        <v>653</v>
      </c>
      <c r="G83" s="175">
        <f>F10</f>
        <v>0</v>
      </c>
      <c r="H83" s="176" t="s">
        <v>653</v>
      </c>
      <c r="I83" s="177">
        <f>E83</f>
        <v>0</v>
      </c>
      <c r="J83" s="163"/>
      <c r="K83" s="173"/>
      <c r="L83" s="173" t="s">
        <v>653</v>
      </c>
      <c r="M83" s="173" t="s">
        <v>653</v>
      </c>
      <c r="N83" s="173" t="s">
        <v>653</v>
      </c>
      <c r="O83" s="173" t="s">
        <v>653</v>
      </c>
      <c r="P83" s="155">
        <f>G65</f>
        <v>0</v>
      </c>
      <c r="Q83" s="163"/>
    </row>
    <row r="84" spans="1:17" s="8" customFormat="1" ht="12">
      <c r="A84" s="144">
        <f t="shared" si="12"/>
        <v>59</v>
      </c>
      <c r="B84" s="171" t="s">
        <v>654</v>
      </c>
      <c r="C84" s="172" t="s">
        <v>652</v>
      </c>
      <c r="D84" s="173">
        <v>0</v>
      </c>
      <c r="E84" s="177">
        <f>E83+D84</f>
        <v>0</v>
      </c>
      <c r="F84" s="178">
        <f>F42</f>
        <v>0</v>
      </c>
      <c r="G84" s="175">
        <f t="shared" ref="G84:G95" si="13">G83</f>
        <v>0</v>
      </c>
      <c r="H84" s="177">
        <f>IFERROR(D84*F84/G84,0)</f>
        <v>0</v>
      </c>
      <c r="I84" s="177">
        <f>+I83+H84</f>
        <v>0</v>
      </c>
      <c r="J84" s="163"/>
      <c r="K84" s="155">
        <v>0</v>
      </c>
      <c r="L84" s="177">
        <f t="shared" ref="L84:L95" si="14">K84-D84</f>
        <v>0</v>
      </c>
      <c r="M84" s="177">
        <f t="shared" ref="M84:M95" si="15">IF(AND( D84&gt;=0, K84&gt;=0), IF( L84&gt;=0, H84, K84/ D84* H84), IF(AND( D84&lt;0, K84&lt;0), IF( L84&lt;0,H84, K84/ D84* H84),0))</f>
        <v>0</v>
      </c>
      <c r="N84" s="177">
        <f t="shared" ref="N84:N95" si="16">IF(AND( D84&gt;=0, K84&gt;=0), IF( L84&gt;=0, L84*50%,0), IF(AND( D84&lt;0, K84&lt;0),IF( L84&lt;0, L84*50%,0),0))</f>
        <v>0</v>
      </c>
      <c r="O84" s="177">
        <f t="shared" ref="O84:O95" si="17">IF(AND( D84&gt;=0, K84&lt;=0), K84*50%, IF(AND( D84&lt;0, K84&gt;=0), K84*50%,0))</f>
        <v>0</v>
      </c>
      <c r="P84" s="177">
        <f t="shared" ref="P84:P95" si="18">P83+M84+N84+O84</f>
        <v>0</v>
      </c>
      <c r="Q84" s="163"/>
    </row>
    <row r="85" spans="1:17" s="8" customFormat="1" ht="12">
      <c r="A85" s="144">
        <f t="shared" si="12"/>
        <v>60</v>
      </c>
      <c r="B85" s="171" t="s">
        <v>327</v>
      </c>
      <c r="C85" s="172" t="s">
        <v>652</v>
      </c>
      <c r="D85" s="173">
        <v>0</v>
      </c>
      <c r="E85" s="177">
        <f t="shared" ref="E85:E95" si="19">E84+D85</f>
        <v>0</v>
      </c>
      <c r="F85" s="175">
        <v>307</v>
      </c>
      <c r="G85" s="175">
        <f t="shared" si="13"/>
        <v>0</v>
      </c>
      <c r="H85" s="177">
        <f t="shared" ref="H85:H95" si="20">IFERROR(D85*F85/G85,0)</f>
        <v>0</v>
      </c>
      <c r="I85" s="177">
        <f t="shared" ref="I85:I95" si="21">+I84+H85</f>
        <v>0</v>
      </c>
      <c r="J85" s="163"/>
      <c r="K85" s="155">
        <v>0</v>
      </c>
      <c r="L85" s="177">
        <f t="shared" si="14"/>
        <v>0</v>
      </c>
      <c r="M85" s="177">
        <f t="shared" si="15"/>
        <v>0</v>
      </c>
      <c r="N85" s="177">
        <f t="shared" si="16"/>
        <v>0</v>
      </c>
      <c r="O85" s="177">
        <f t="shared" si="17"/>
        <v>0</v>
      </c>
      <c r="P85" s="177">
        <f t="shared" si="18"/>
        <v>0</v>
      </c>
      <c r="Q85" s="163"/>
    </row>
    <row r="86" spans="1:17" s="8" customFormat="1" ht="12">
      <c r="A86" s="144">
        <f t="shared" si="12"/>
        <v>61</v>
      </c>
      <c r="B86" s="171" t="s">
        <v>655</v>
      </c>
      <c r="C86" s="172" t="s">
        <v>652</v>
      </c>
      <c r="D86" s="173">
        <v>0</v>
      </c>
      <c r="E86" s="177">
        <f t="shared" si="19"/>
        <v>0</v>
      </c>
      <c r="F86" s="175">
        <v>276</v>
      </c>
      <c r="G86" s="175">
        <f t="shared" si="13"/>
        <v>0</v>
      </c>
      <c r="H86" s="177">
        <f t="shared" si="20"/>
        <v>0</v>
      </c>
      <c r="I86" s="177">
        <f t="shared" si="21"/>
        <v>0</v>
      </c>
      <c r="J86" s="163"/>
      <c r="K86" s="155">
        <v>0</v>
      </c>
      <c r="L86" s="177">
        <f t="shared" si="14"/>
        <v>0</v>
      </c>
      <c r="M86" s="177">
        <f t="shared" si="15"/>
        <v>0</v>
      </c>
      <c r="N86" s="177">
        <f t="shared" si="16"/>
        <v>0</v>
      </c>
      <c r="O86" s="177">
        <f t="shared" si="17"/>
        <v>0</v>
      </c>
      <c r="P86" s="177">
        <f t="shared" si="18"/>
        <v>0</v>
      </c>
      <c r="Q86" s="163"/>
    </row>
    <row r="87" spans="1:17" s="8" customFormat="1" ht="12">
      <c r="A87" s="144">
        <f t="shared" si="12"/>
        <v>62</v>
      </c>
      <c r="B87" s="171" t="s">
        <v>329</v>
      </c>
      <c r="C87" s="172" t="s">
        <v>652</v>
      </c>
      <c r="D87" s="173">
        <v>0</v>
      </c>
      <c r="E87" s="177">
        <f t="shared" si="19"/>
        <v>0</v>
      </c>
      <c r="F87" s="175">
        <v>246</v>
      </c>
      <c r="G87" s="175">
        <f t="shared" si="13"/>
        <v>0</v>
      </c>
      <c r="H87" s="177">
        <f t="shared" si="20"/>
        <v>0</v>
      </c>
      <c r="I87" s="177">
        <f t="shared" si="21"/>
        <v>0</v>
      </c>
      <c r="J87" s="163"/>
      <c r="K87" s="155">
        <v>0</v>
      </c>
      <c r="L87" s="177">
        <f t="shared" si="14"/>
        <v>0</v>
      </c>
      <c r="M87" s="177">
        <f t="shared" si="15"/>
        <v>0</v>
      </c>
      <c r="N87" s="177">
        <f t="shared" si="16"/>
        <v>0</v>
      </c>
      <c r="O87" s="177">
        <f t="shared" si="17"/>
        <v>0</v>
      </c>
      <c r="P87" s="177">
        <f t="shared" si="18"/>
        <v>0</v>
      </c>
      <c r="Q87" s="163"/>
    </row>
    <row r="88" spans="1:17" s="8" customFormat="1" ht="12">
      <c r="A88" s="144">
        <f t="shared" si="12"/>
        <v>63</v>
      </c>
      <c r="B88" s="171" t="s">
        <v>330</v>
      </c>
      <c r="C88" s="172" t="s">
        <v>652</v>
      </c>
      <c r="D88" s="173">
        <v>0</v>
      </c>
      <c r="E88" s="177">
        <f t="shared" si="19"/>
        <v>0</v>
      </c>
      <c r="F88" s="175">
        <v>215</v>
      </c>
      <c r="G88" s="175">
        <f t="shared" si="13"/>
        <v>0</v>
      </c>
      <c r="H88" s="177">
        <f t="shared" si="20"/>
        <v>0</v>
      </c>
      <c r="I88" s="177">
        <f t="shared" si="21"/>
        <v>0</v>
      </c>
      <c r="J88" s="163"/>
      <c r="K88" s="155">
        <v>0</v>
      </c>
      <c r="L88" s="177">
        <f t="shared" si="14"/>
        <v>0</v>
      </c>
      <c r="M88" s="177">
        <f t="shared" si="15"/>
        <v>0</v>
      </c>
      <c r="N88" s="177">
        <f t="shared" si="16"/>
        <v>0</v>
      </c>
      <c r="O88" s="177">
        <f t="shared" si="17"/>
        <v>0</v>
      </c>
      <c r="P88" s="177">
        <f t="shared" si="18"/>
        <v>0</v>
      </c>
      <c r="Q88" s="163"/>
    </row>
    <row r="89" spans="1:17" s="8" customFormat="1" ht="12">
      <c r="A89" s="144">
        <f t="shared" si="12"/>
        <v>64</v>
      </c>
      <c r="B89" s="171" t="s">
        <v>331</v>
      </c>
      <c r="C89" s="172" t="s">
        <v>652</v>
      </c>
      <c r="D89" s="173">
        <v>0</v>
      </c>
      <c r="E89" s="177">
        <f t="shared" si="19"/>
        <v>0</v>
      </c>
      <c r="F89" s="175">
        <v>185</v>
      </c>
      <c r="G89" s="175">
        <f t="shared" si="13"/>
        <v>0</v>
      </c>
      <c r="H89" s="177">
        <f t="shared" si="20"/>
        <v>0</v>
      </c>
      <c r="I89" s="177">
        <f t="shared" si="21"/>
        <v>0</v>
      </c>
      <c r="J89" s="163"/>
      <c r="K89" s="155">
        <v>0</v>
      </c>
      <c r="L89" s="177">
        <f t="shared" si="14"/>
        <v>0</v>
      </c>
      <c r="M89" s="177">
        <f t="shared" si="15"/>
        <v>0</v>
      </c>
      <c r="N89" s="177">
        <f t="shared" si="16"/>
        <v>0</v>
      </c>
      <c r="O89" s="177">
        <f t="shared" si="17"/>
        <v>0</v>
      </c>
      <c r="P89" s="177">
        <f t="shared" si="18"/>
        <v>0</v>
      </c>
      <c r="Q89" s="163"/>
    </row>
    <row r="90" spans="1:17" s="8" customFormat="1" ht="12">
      <c r="A90" s="144">
        <f t="shared" si="12"/>
        <v>65</v>
      </c>
      <c r="B90" s="171" t="s">
        <v>332</v>
      </c>
      <c r="C90" s="172" t="s">
        <v>652</v>
      </c>
      <c r="D90" s="173">
        <v>0</v>
      </c>
      <c r="E90" s="177">
        <f t="shared" si="19"/>
        <v>0</v>
      </c>
      <c r="F90" s="175">
        <v>154</v>
      </c>
      <c r="G90" s="175">
        <f t="shared" si="13"/>
        <v>0</v>
      </c>
      <c r="H90" s="177">
        <f t="shared" si="20"/>
        <v>0</v>
      </c>
      <c r="I90" s="177">
        <f t="shared" si="21"/>
        <v>0</v>
      </c>
      <c r="J90" s="163"/>
      <c r="K90" s="155">
        <v>0</v>
      </c>
      <c r="L90" s="177">
        <f t="shared" si="14"/>
        <v>0</v>
      </c>
      <c r="M90" s="177">
        <f t="shared" si="15"/>
        <v>0</v>
      </c>
      <c r="N90" s="177">
        <f t="shared" si="16"/>
        <v>0</v>
      </c>
      <c r="O90" s="177">
        <f t="shared" si="17"/>
        <v>0</v>
      </c>
      <c r="P90" s="177">
        <f t="shared" si="18"/>
        <v>0</v>
      </c>
      <c r="Q90" s="163"/>
    </row>
    <row r="91" spans="1:17" s="8" customFormat="1" ht="12">
      <c r="A91" s="144">
        <f t="shared" si="12"/>
        <v>66</v>
      </c>
      <c r="B91" s="171" t="s">
        <v>656</v>
      </c>
      <c r="C91" s="172" t="s">
        <v>652</v>
      </c>
      <c r="D91" s="173">
        <v>0</v>
      </c>
      <c r="E91" s="177">
        <f t="shared" si="19"/>
        <v>0</v>
      </c>
      <c r="F91" s="175">
        <v>123</v>
      </c>
      <c r="G91" s="175">
        <f t="shared" si="13"/>
        <v>0</v>
      </c>
      <c r="H91" s="177">
        <f t="shared" si="20"/>
        <v>0</v>
      </c>
      <c r="I91" s="177">
        <f t="shared" si="21"/>
        <v>0</v>
      </c>
      <c r="J91" s="163"/>
      <c r="K91" s="155">
        <v>0</v>
      </c>
      <c r="L91" s="177">
        <f t="shared" si="14"/>
        <v>0</v>
      </c>
      <c r="M91" s="177">
        <f t="shared" si="15"/>
        <v>0</v>
      </c>
      <c r="N91" s="177">
        <f t="shared" si="16"/>
        <v>0</v>
      </c>
      <c r="O91" s="177">
        <f t="shared" si="17"/>
        <v>0</v>
      </c>
      <c r="P91" s="177">
        <f t="shared" si="18"/>
        <v>0</v>
      </c>
      <c r="Q91" s="163"/>
    </row>
    <row r="92" spans="1:17" s="8" customFormat="1" ht="12">
      <c r="A92" s="144">
        <f t="shared" si="12"/>
        <v>67</v>
      </c>
      <c r="B92" s="171" t="s">
        <v>334</v>
      </c>
      <c r="C92" s="172" t="s">
        <v>652</v>
      </c>
      <c r="D92" s="173">
        <v>0</v>
      </c>
      <c r="E92" s="177">
        <f t="shared" si="19"/>
        <v>0</v>
      </c>
      <c r="F92" s="175">
        <v>93</v>
      </c>
      <c r="G92" s="175">
        <f t="shared" si="13"/>
        <v>0</v>
      </c>
      <c r="H92" s="177">
        <f t="shared" si="20"/>
        <v>0</v>
      </c>
      <c r="I92" s="177">
        <f t="shared" si="21"/>
        <v>0</v>
      </c>
      <c r="J92" s="163"/>
      <c r="K92" s="155">
        <v>0</v>
      </c>
      <c r="L92" s="177">
        <f t="shared" si="14"/>
        <v>0</v>
      </c>
      <c r="M92" s="177">
        <f t="shared" si="15"/>
        <v>0</v>
      </c>
      <c r="N92" s="177">
        <f t="shared" si="16"/>
        <v>0</v>
      </c>
      <c r="O92" s="177">
        <f t="shared" si="17"/>
        <v>0</v>
      </c>
      <c r="P92" s="177">
        <f t="shared" si="18"/>
        <v>0</v>
      </c>
      <c r="Q92" s="163"/>
    </row>
    <row r="93" spans="1:17" s="8" customFormat="1" ht="12">
      <c r="A93" s="144">
        <f t="shared" si="12"/>
        <v>68</v>
      </c>
      <c r="B93" s="171" t="s">
        <v>335</v>
      </c>
      <c r="C93" s="172" t="s">
        <v>652</v>
      </c>
      <c r="D93" s="173">
        <v>0</v>
      </c>
      <c r="E93" s="177">
        <f t="shared" si="19"/>
        <v>0</v>
      </c>
      <c r="F93" s="175">
        <v>62</v>
      </c>
      <c r="G93" s="175">
        <f t="shared" si="13"/>
        <v>0</v>
      </c>
      <c r="H93" s="177">
        <f t="shared" si="20"/>
        <v>0</v>
      </c>
      <c r="I93" s="177">
        <f t="shared" si="21"/>
        <v>0</v>
      </c>
      <c r="J93" s="163"/>
      <c r="K93" s="155">
        <v>0</v>
      </c>
      <c r="L93" s="177">
        <f t="shared" si="14"/>
        <v>0</v>
      </c>
      <c r="M93" s="177">
        <f t="shared" si="15"/>
        <v>0</v>
      </c>
      <c r="N93" s="177">
        <f t="shared" si="16"/>
        <v>0</v>
      </c>
      <c r="O93" s="177">
        <f t="shared" si="17"/>
        <v>0</v>
      </c>
      <c r="P93" s="177">
        <f t="shared" si="18"/>
        <v>0</v>
      </c>
      <c r="Q93" s="163"/>
    </row>
    <row r="94" spans="1:17" s="8" customFormat="1" ht="12">
      <c r="A94" s="144">
        <f t="shared" si="12"/>
        <v>69</v>
      </c>
      <c r="B94" s="171" t="s">
        <v>336</v>
      </c>
      <c r="C94" s="172" t="s">
        <v>652</v>
      </c>
      <c r="D94" s="173">
        <v>0</v>
      </c>
      <c r="E94" s="177">
        <f t="shared" si="19"/>
        <v>0</v>
      </c>
      <c r="F94" s="175">
        <v>32</v>
      </c>
      <c r="G94" s="175">
        <f t="shared" si="13"/>
        <v>0</v>
      </c>
      <c r="H94" s="177">
        <f t="shared" si="20"/>
        <v>0</v>
      </c>
      <c r="I94" s="177">
        <f t="shared" si="21"/>
        <v>0</v>
      </c>
      <c r="J94" s="163"/>
      <c r="K94" s="155">
        <v>0</v>
      </c>
      <c r="L94" s="177">
        <f t="shared" si="14"/>
        <v>0</v>
      </c>
      <c r="M94" s="177">
        <f t="shared" si="15"/>
        <v>0</v>
      </c>
      <c r="N94" s="177">
        <f t="shared" si="16"/>
        <v>0</v>
      </c>
      <c r="O94" s="177">
        <f t="shared" si="17"/>
        <v>0</v>
      </c>
      <c r="P94" s="177">
        <f t="shared" si="18"/>
        <v>0</v>
      </c>
      <c r="Q94" s="163"/>
    </row>
    <row r="95" spans="1:17" s="8" customFormat="1" ht="12">
      <c r="A95" s="144">
        <f t="shared" si="12"/>
        <v>70</v>
      </c>
      <c r="B95" s="171" t="s">
        <v>324</v>
      </c>
      <c r="C95" s="172" t="s">
        <v>652</v>
      </c>
      <c r="D95" s="173">
        <v>0</v>
      </c>
      <c r="E95" s="177">
        <f t="shared" si="19"/>
        <v>0</v>
      </c>
      <c r="F95" s="175">
        <v>1</v>
      </c>
      <c r="G95" s="175">
        <f t="shared" si="13"/>
        <v>0</v>
      </c>
      <c r="H95" s="177">
        <f t="shared" si="20"/>
        <v>0</v>
      </c>
      <c r="I95" s="179">
        <f t="shared" si="21"/>
        <v>0</v>
      </c>
      <c r="J95" s="163"/>
      <c r="K95" s="155">
        <v>0</v>
      </c>
      <c r="L95" s="177">
        <f t="shared" si="14"/>
        <v>0</v>
      </c>
      <c r="M95" s="177">
        <f t="shared" si="15"/>
        <v>0</v>
      </c>
      <c r="N95" s="177">
        <f t="shared" si="16"/>
        <v>0</v>
      </c>
      <c r="O95" s="177">
        <f t="shared" si="17"/>
        <v>0</v>
      </c>
      <c r="P95" s="177">
        <f t="shared" si="18"/>
        <v>0</v>
      </c>
      <c r="Q95" s="163"/>
    </row>
    <row r="96" spans="1:17" s="8" customFormat="1" thickBot="1">
      <c r="A96" s="144">
        <f t="shared" si="12"/>
        <v>71</v>
      </c>
      <c r="B96" s="180" t="s">
        <v>657</v>
      </c>
      <c r="C96" s="181"/>
      <c r="D96" s="182">
        <f>SUM(D84:D95)</f>
        <v>0</v>
      </c>
      <c r="E96" s="183"/>
      <c r="F96" s="183"/>
      <c r="G96" s="183"/>
      <c r="H96" s="183"/>
      <c r="I96" s="177"/>
      <c r="J96" s="163"/>
      <c r="K96" s="184">
        <f>SUM(K84:K95)</f>
        <v>0</v>
      </c>
      <c r="L96" s="184">
        <f>SUM(L84:L95)</f>
        <v>0</v>
      </c>
      <c r="M96" s="163"/>
      <c r="N96" s="163"/>
      <c r="O96" s="163"/>
      <c r="P96" s="163"/>
      <c r="Q96" s="163"/>
    </row>
    <row r="97" spans="1:17" s="8" customFormat="1" thickTop="1">
      <c r="A97" s="144"/>
      <c r="B97" s="162"/>
      <c r="C97" s="162"/>
      <c r="D97" s="162"/>
      <c r="E97" s="162"/>
      <c r="F97" s="162"/>
      <c r="G97" s="162"/>
      <c r="H97" s="162"/>
      <c r="I97" s="162"/>
      <c r="J97" s="163"/>
      <c r="K97" s="187"/>
      <c r="L97" s="163"/>
      <c r="M97" s="163"/>
      <c r="N97" s="163"/>
      <c r="O97" s="163"/>
      <c r="P97" s="163"/>
      <c r="Q97" s="163"/>
    </row>
    <row r="98" spans="1:17" s="8" customFormat="1" ht="49.15" customHeight="1">
      <c r="A98" s="71">
        <v>72</v>
      </c>
      <c r="B98" s="658" t="s">
        <v>661</v>
      </c>
      <c r="C98" s="658"/>
      <c r="D98" s="658"/>
      <c r="E98" s="658"/>
      <c r="F98" s="658"/>
      <c r="G98" s="658"/>
      <c r="H98" s="658"/>
      <c r="I98" s="658"/>
      <c r="J98" s="189"/>
      <c r="K98" s="69"/>
      <c r="L98" s="69"/>
      <c r="M98" s="69"/>
      <c r="N98" s="69"/>
      <c r="O98" s="69"/>
      <c r="P98" s="69"/>
      <c r="Q98" s="163"/>
    </row>
    <row r="99" spans="1:17" s="8" customFormat="1" ht="12">
      <c r="A99" s="188"/>
      <c r="B99" s="163"/>
      <c r="C99" s="163"/>
      <c r="D99" s="163"/>
      <c r="E99" s="163"/>
      <c r="F99" s="163"/>
      <c r="G99" s="163"/>
      <c r="H99" s="163"/>
      <c r="I99" s="163"/>
      <c r="J99" s="163"/>
      <c r="K99" s="69"/>
      <c r="L99" s="69"/>
      <c r="M99" s="69"/>
      <c r="N99" s="69"/>
      <c r="O99" s="69"/>
      <c r="P99" s="69"/>
      <c r="Q99" s="163"/>
    </row>
    <row r="100" spans="1:17" s="8" customFormat="1" ht="36.6" customHeight="1">
      <c r="A100" s="71">
        <v>73</v>
      </c>
      <c r="B100" s="658" t="s">
        <v>662</v>
      </c>
      <c r="C100" s="658"/>
      <c r="D100" s="658"/>
      <c r="E100" s="658"/>
      <c r="F100" s="658"/>
      <c r="G100" s="658"/>
      <c r="H100" s="658"/>
      <c r="I100" s="658"/>
      <c r="J100" s="189"/>
      <c r="K100" s="69"/>
      <c r="L100" s="69"/>
      <c r="M100" s="69"/>
      <c r="N100" s="69"/>
      <c r="O100" s="69"/>
      <c r="P100" s="69"/>
      <c r="Q100" s="163"/>
    </row>
    <row r="101" spans="1:17" s="8" customFormat="1" ht="12">
      <c r="A101" s="188"/>
      <c r="B101" s="163"/>
      <c r="C101" s="163"/>
      <c r="D101" s="163"/>
      <c r="E101" s="163"/>
      <c r="F101" s="163"/>
      <c r="G101" s="163"/>
      <c r="H101" s="163"/>
      <c r="I101" s="163"/>
      <c r="J101" s="163"/>
      <c r="K101" s="69"/>
      <c r="L101" s="69"/>
      <c r="M101" s="69"/>
      <c r="N101" s="69"/>
      <c r="O101" s="69"/>
      <c r="P101" s="69"/>
      <c r="Q101" s="163"/>
    </row>
    <row r="102" spans="1:17" s="8" customFormat="1" ht="38.1" customHeight="1">
      <c r="A102" s="71">
        <v>74</v>
      </c>
      <c r="B102" s="658" t="s">
        <v>663</v>
      </c>
      <c r="C102" s="658"/>
      <c r="D102" s="658"/>
      <c r="E102" s="658"/>
      <c r="F102" s="658"/>
      <c r="G102" s="658"/>
      <c r="H102" s="658"/>
      <c r="I102" s="658"/>
      <c r="J102" s="189"/>
      <c r="K102" s="69"/>
      <c r="L102" s="69"/>
      <c r="M102" s="69"/>
      <c r="N102" s="69"/>
      <c r="O102" s="69"/>
      <c r="P102" s="69"/>
      <c r="Q102" s="163"/>
    </row>
    <row r="103" spans="1:17" s="8" customFormat="1" ht="12">
      <c r="A103" s="71"/>
      <c r="B103" s="133"/>
      <c r="C103" s="133"/>
      <c r="D103" s="133"/>
      <c r="E103" s="133"/>
      <c r="F103" s="133"/>
      <c r="G103" s="133"/>
      <c r="H103" s="133"/>
      <c r="I103" s="133"/>
      <c r="J103" s="133"/>
      <c r="K103" s="69"/>
      <c r="L103" s="69"/>
      <c r="M103" s="69"/>
      <c r="N103" s="69"/>
      <c r="O103" s="69"/>
      <c r="P103" s="69"/>
      <c r="Q103" s="163"/>
    </row>
    <row r="104" spans="1:17" s="8" customFormat="1" ht="37.5" customHeight="1">
      <c r="A104" s="71">
        <v>75</v>
      </c>
      <c r="B104" s="658" t="s">
        <v>664</v>
      </c>
      <c r="C104" s="658"/>
      <c r="D104" s="658"/>
      <c r="E104" s="658"/>
      <c r="F104" s="658"/>
      <c r="G104" s="658"/>
      <c r="H104" s="658"/>
      <c r="I104" s="658"/>
      <c r="J104" s="189"/>
      <c r="K104" s="69"/>
      <c r="L104" s="69"/>
      <c r="M104" s="69"/>
      <c r="N104" s="69"/>
      <c r="O104" s="69"/>
      <c r="P104" s="69"/>
      <c r="Q104" s="163"/>
    </row>
    <row r="105" spans="1:17" s="8" customFormat="1" ht="12">
      <c r="A105" s="188"/>
      <c r="B105" s="163"/>
      <c r="C105" s="163"/>
      <c r="D105" s="163"/>
      <c r="E105" s="163"/>
      <c r="F105" s="163"/>
      <c r="G105" s="163"/>
      <c r="H105" s="163"/>
      <c r="I105" s="163"/>
      <c r="J105" s="163"/>
      <c r="K105" s="69"/>
      <c r="L105" s="69"/>
      <c r="M105" s="69"/>
      <c r="N105" s="69"/>
      <c r="O105" s="69"/>
      <c r="P105" s="69"/>
      <c r="Q105" s="163"/>
    </row>
    <row r="106" spans="1:17" s="8" customFormat="1" ht="26.1" customHeight="1">
      <c r="A106" s="71">
        <v>76</v>
      </c>
      <c r="B106" s="658" t="s">
        <v>665</v>
      </c>
      <c r="C106" s="658"/>
      <c r="D106" s="658"/>
      <c r="E106" s="658"/>
      <c r="F106" s="658"/>
      <c r="G106" s="658"/>
      <c r="H106" s="658"/>
      <c r="I106" s="658"/>
      <c r="J106" s="189"/>
      <c r="K106" s="69"/>
      <c r="L106" s="69"/>
      <c r="M106" s="69"/>
      <c r="N106" s="69"/>
      <c r="O106" s="69"/>
      <c r="P106" s="69"/>
      <c r="Q106" s="163"/>
    </row>
    <row r="107" spans="1:17" ht="15">
      <c r="A107" s="51"/>
      <c r="B107" s="51"/>
      <c r="C107" s="51"/>
      <c r="D107" s="51"/>
      <c r="E107" s="51"/>
      <c r="F107" s="51"/>
      <c r="G107" s="51"/>
      <c r="H107" s="51"/>
      <c r="I107" s="51"/>
      <c r="J107" s="51"/>
      <c r="K107" s="51"/>
      <c r="L107" s="51"/>
      <c r="M107" s="51"/>
      <c r="N107" s="51"/>
      <c r="O107" s="51"/>
      <c r="P107" s="51"/>
      <c r="Q107" s="51"/>
    </row>
  </sheetData>
  <mergeCells count="13">
    <mergeCell ref="A1:Q1"/>
    <mergeCell ref="A2:Q2"/>
    <mergeCell ref="A3:Q3"/>
    <mergeCell ref="A4:Q4"/>
    <mergeCell ref="A5:Q5"/>
    <mergeCell ref="B102:I102"/>
    <mergeCell ref="B104:I104"/>
    <mergeCell ref="B106:I106"/>
    <mergeCell ref="B12:I12"/>
    <mergeCell ref="B14:I14"/>
    <mergeCell ref="B56:I56"/>
    <mergeCell ref="B98:I98"/>
    <mergeCell ref="B100:I100"/>
  </mergeCells>
  <pageMargins left="0.7" right="0.7" top="0.75" bottom="0.75" header="0.3" footer="0.3"/>
  <pageSetup scale="36" orientation="portrait" r:id="rId1"/>
  <rowBreaks count="2" manualBreakCount="2">
    <brk id="36" max="16383" man="1"/>
    <brk id="7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45"/>
  <sheetViews>
    <sheetView zoomScale="85" zoomScaleNormal="85" zoomScaleSheetLayoutView="100" workbookViewId="0">
      <selection activeCell="B32" sqref="B32"/>
    </sheetView>
  </sheetViews>
  <sheetFormatPr defaultColWidth="8.83203125" defaultRowHeight="12.75"/>
  <cols>
    <col min="1" max="1" width="10.6640625" style="421" customWidth="1"/>
    <col min="2" max="4" width="11" style="421" customWidth="1"/>
    <col min="5" max="5" width="5.6640625" style="421" customWidth="1"/>
    <col min="6" max="6" width="9.33203125" style="421" customWidth="1"/>
    <col min="7" max="7" width="26.33203125" style="421" customWidth="1"/>
    <col min="8" max="12" width="12.83203125" style="421" customWidth="1"/>
    <col min="13" max="13" width="3.6640625" style="421" customWidth="1"/>
    <col min="14" max="18" width="12.83203125" style="421" customWidth="1"/>
    <col min="19" max="19" width="8.83203125" style="421" customWidth="1"/>
    <col min="20" max="16384" width="8.83203125" style="421"/>
  </cols>
  <sheetData>
    <row r="1" spans="1:19">
      <c r="A1" s="661" t="s">
        <v>280</v>
      </c>
      <c r="B1" s="661"/>
      <c r="C1" s="661"/>
      <c r="D1" s="661"/>
      <c r="E1" s="661"/>
      <c r="F1" s="661"/>
      <c r="G1" s="661"/>
      <c r="H1" s="661"/>
      <c r="I1" s="661"/>
      <c r="J1" s="661"/>
      <c r="K1" s="661"/>
      <c r="L1" s="661"/>
      <c r="M1" s="661"/>
      <c r="N1" s="661"/>
      <c r="O1" s="661"/>
      <c r="P1" s="661"/>
      <c r="Q1" s="661"/>
      <c r="R1" s="661"/>
      <c r="S1" s="661"/>
    </row>
    <row r="2" spans="1:19">
      <c r="A2" s="662" t="s">
        <v>666</v>
      </c>
      <c r="B2" s="662"/>
      <c r="C2" s="662"/>
      <c r="D2" s="662"/>
      <c r="E2" s="662"/>
      <c r="F2" s="662"/>
      <c r="G2" s="662"/>
      <c r="H2" s="662"/>
      <c r="I2" s="662"/>
      <c r="J2" s="662"/>
      <c r="K2" s="662"/>
      <c r="L2" s="662"/>
      <c r="M2" s="662"/>
      <c r="N2" s="662"/>
      <c r="O2" s="662"/>
      <c r="P2" s="662"/>
      <c r="Q2" s="662"/>
      <c r="R2" s="662"/>
      <c r="S2" s="662"/>
    </row>
    <row r="3" spans="1:19">
      <c r="A3" s="662" t="s">
        <v>667</v>
      </c>
      <c r="B3" s="662"/>
      <c r="C3" s="662"/>
      <c r="D3" s="662"/>
      <c r="E3" s="662"/>
      <c r="F3" s="662"/>
      <c r="G3" s="662"/>
      <c r="H3" s="662"/>
      <c r="I3" s="662"/>
      <c r="J3" s="662"/>
      <c r="K3" s="662"/>
      <c r="L3" s="662"/>
      <c r="M3" s="662"/>
      <c r="N3" s="662"/>
      <c r="O3" s="662"/>
      <c r="P3" s="662"/>
      <c r="Q3" s="662"/>
      <c r="R3" s="662"/>
      <c r="S3" s="662"/>
    </row>
    <row r="4" spans="1:19">
      <c r="A4" s="662" t="s">
        <v>668</v>
      </c>
      <c r="B4" s="662"/>
      <c r="C4" s="662"/>
      <c r="D4" s="662"/>
      <c r="E4" s="662"/>
      <c r="F4" s="662"/>
      <c r="G4" s="662"/>
      <c r="H4" s="662"/>
      <c r="I4" s="662"/>
      <c r="J4" s="662"/>
      <c r="K4" s="662"/>
      <c r="L4" s="662"/>
      <c r="M4" s="662"/>
      <c r="N4" s="662"/>
      <c r="O4" s="662"/>
      <c r="P4" s="662"/>
      <c r="Q4" s="662"/>
      <c r="R4" s="662"/>
      <c r="S4" s="662"/>
    </row>
    <row r="5" spans="1:19">
      <c r="A5" s="616" t="s">
        <v>957</v>
      </c>
      <c r="B5" s="616"/>
      <c r="C5" s="616"/>
      <c r="D5" s="616"/>
      <c r="E5" s="616"/>
      <c r="F5" s="616"/>
      <c r="G5" s="616"/>
      <c r="H5" s="616"/>
      <c r="I5" s="616"/>
      <c r="J5" s="616"/>
      <c r="K5" s="616"/>
      <c r="L5" s="616"/>
      <c r="M5" s="616"/>
      <c r="N5" s="616"/>
      <c r="O5" s="616"/>
      <c r="P5" s="616"/>
      <c r="Q5" s="616"/>
      <c r="R5" s="616"/>
      <c r="S5" s="616"/>
    </row>
    <row r="6" spans="1:19">
      <c r="A6" s="58">
        <v>2027</v>
      </c>
      <c r="B6" s="58" t="s">
        <v>961</v>
      </c>
      <c r="C6" s="106"/>
      <c r="D6" s="82"/>
      <c r="E6" s="82"/>
      <c r="F6" s="190"/>
      <c r="G6" s="82"/>
      <c r="H6" s="82"/>
      <c r="I6" s="82"/>
      <c r="J6" s="82"/>
      <c r="K6" s="82"/>
      <c r="L6" s="82"/>
      <c r="M6" s="82"/>
      <c r="N6" s="82"/>
      <c r="O6" s="82"/>
      <c r="P6" s="82"/>
      <c r="Q6" s="82"/>
      <c r="R6" s="82"/>
      <c r="S6" s="82"/>
    </row>
    <row r="7" spans="1:19">
      <c r="A7" s="82"/>
      <c r="B7" s="82"/>
      <c r="C7" s="82"/>
      <c r="D7" s="82"/>
      <c r="E7" s="82"/>
      <c r="F7" s="82"/>
      <c r="G7" s="82"/>
      <c r="H7" s="82"/>
      <c r="I7" s="82"/>
      <c r="J7" s="82"/>
      <c r="K7" s="82"/>
      <c r="L7" s="82"/>
      <c r="M7" s="82"/>
      <c r="N7" s="82"/>
      <c r="O7" s="82"/>
      <c r="P7" s="82"/>
      <c r="Q7" s="82"/>
      <c r="R7" s="82"/>
      <c r="S7" s="82"/>
    </row>
    <row r="8" spans="1:19">
      <c r="A8" s="143" t="s">
        <v>460</v>
      </c>
      <c r="B8" s="82"/>
      <c r="C8" s="82"/>
      <c r="D8" s="82"/>
      <c r="E8" s="82"/>
      <c r="F8" s="82"/>
      <c r="G8" s="82"/>
      <c r="H8" s="82"/>
      <c r="I8" s="82"/>
      <c r="J8" s="82"/>
      <c r="K8" s="82"/>
      <c r="L8" s="82"/>
      <c r="M8" s="82"/>
      <c r="N8" s="82"/>
      <c r="O8" s="82"/>
      <c r="P8" s="82"/>
      <c r="Q8" s="82"/>
      <c r="R8" s="82"/>
      <c r="S8" s="82"/>
    </row>
    <row r="9" spans="1:19" ht="31.5" customHeight="1">
      <c r="A9" s="150">
        <v>1</v>
      </c>
      <c r="B9" s="191" t="s">
        <v>669</v>
      </c>
      <c r="C9" s="192"/>
      <c r="D9" s="192"/>
      <c r="E9" s="192"/>
      <c r="F9" s="192"/>
      <c r="G9" s="192"/>
      <c r="H9" s="192"/>
      <c r="I9" s="192"/>
      <c r="J9" s="192"/>
      <c r="K9" s="192"/>
      <c r="L9" s="192"/>
      <c r="M9" s="192"/>
      <c r="N9" s="192"/>
      <c r="O9" s="192"/>
      <c r="P9" s="192"/>
      <c r="Q9" s="192"/>
      <c r="R9" s="82"/>
      <c r="S9" s="82"/>
    </row>
    <row r="10" spans="1:19" ht="30.75" customHeight="1">
      <c r="A10" s="150">
        <f>+A9+1</f>
        <v>2</v>
      </c>
      <c r="B10" s="653" t="s">
        <v>670</v>
      </c>
      <c r="C10" s="653"/>
      <c r="D10" s="653"/>
      <c r="E10" s="653"/>
      <c r="F10" s="653"/>
      <c r="G10" s="653"/>
      <c r="H10" s="653"/>
      <c r="I10" s="653"/>
      <c r="J10" s="653"/>
      <c r="K10" s="653"/>
      <c r="L10" s="653"/>
      <c r="M10" s="653"/>
      <c r="N10" s="653"/>
      <c r="O10" s="653"/>
      <c r="P10" s="653"/>
      <c r="Q10" s="653"/>
      <c r="R10" s="82"/>
      <c r="S10" s="82"/>
    </row>
    <row r="11" spans="1:19" ht="50.1" customHeight="1">
      <c r="A11" s="150">
        <f>+A10+1</f>
        <v>3</v>
      </c>
      <c r="B11" s="665" t="s">
        <v>671</v>
      </c>
      <c r="C11" s="666"/>
      <c r="D11" s="666"/>
      <c r="E11" s="666"/>
      <c r="F11" s="666"/>
      <c r="G11" s="666"/>
      <c r="H11" s="666"/>
      <c r="I11" s="666"/>
      <c r="J11" s="666"/>
      <c r="K11" s="666"/>
      <c r="L11" s="666"/>
      <c r="M11" s="666"/>
      <c r="N11" s="666"/>
      <c r="O11" s="666"/>
      <c r="P11" s="666"/>
      <c r="Q11" s="666"/>
      <c r="R11" s="193"/>
      <c r="S11" s="193"/>
    </row>
    <row r="12" spans="1:19" ht="30.75" customHeight="1">
      <c r="A12" s="150">
        <f>+A11+1</f>
        <v>4</v>
      </c>
      <c r="B12" s="665" t="s">
        <v>672</v>
      </c>
      <c r="C12" s="666"/>
      <c r="D12" s="666"/>
      <c r="E12" s="666"/>
      <c r="F12" s="666"/>
      <c r="G12" s="666"/>
      <c r="H12" s="666"/>
      <c r="I12" s="666"/>
      <c r="J12" s="666"/>
      <c r="K12" s="666"/>
      <c r="L12" s="666"/>
      <c r="M12" s="666"/>
      <c r="N12" s="666"/>
      <c r="O12" s="666"/>
      <c r="P12" s="666"/>
      <c r="Q12" s="666"/>
      <c r="R12" s="193"/>
      <c r="S12" s="193"/>
    </row>
    <row r="13" spans="1:19">
      <c r="A13" s="194"/>
      <c r="B13" s="82"/>
      <c r="C13" s="193"/>
      <c r="D13" s="82"/>
      <c r="E13" s="82"/>
      <c r="F13" s="82"/>
      <c r="G13" s="193"/>
      <c r="H13" s="193"/>
      <c r="I13" s="193"/>
      <c r="J13" s="193"/>
      <c r="K13" s="193"/>
      <c r="L13" s="193"/>
      <c r="M13" s="193"/>
      <c r="N13" s="193"/>
      <c r="O13" s="193"/>
      <c r="P13" s="193"/>
      <c r="Q13" s="193"/>
      <c r="R13" s="193"/>
      <c r="S13" s="193"/>
    </row>
    <row r="14" spans="1:19">
      <c r="A14" s="193"/>
      <c r="B14" s="193" t="s">
        <v>307</v>
      </c>
      <c r="C14" s="82"/>
      <c r="D14" s="82"/>
      <c r="E14" s="82"/>
      <c r="F14" s="193" t="s">
        <v>308</v>
      </c>
      <c r="G14" s="193" t="s">
        <v>309</v>
      </c>
      <c r="H14" s="193" t="s">
        <v>310</v>
      </c>
      <c r="I14" s="193" t="s">
        <v>311</v>
      </c>
      <c r="J14" s="193" t="s">
        <v>312</v>
      </c>
      <c r="K14" s="193" t="s">
        <v>313</v>
      </c>
      <c r="L14" s="193" t="s">
        <v>314</v>
      </c>
      <c r="M14" s="193"/>
      <c r="N14" s="193" t="s">
        <v>315</v>
      </c>
      <c r="O14" s="193" t="s">
        <v>339</v>
      </c>
      <c r="P14" s="193" t="s">
        <v>340</v>
      </c>
      <c r="Q14" s="193" t="s">
        <v>626</v>
      </c>
      <c r="R14" s="193" t="s">
        <v>627</v>
      </c>
      <c r="S14" s="193" t="s">
        <v>628</v>
      </c>
    </row>
    <row r="15" spans="1:19">
      <c r="A15" s="150">
        <f>+A12+1</f>
        <v>5</v>
      </c>
      <c r="B15" s="195" t="s">
        <v>673</v>
      </c>
      <c r="C15" s="103"/>
      <c r="D15" s="103"/>
      <c r="E15" s="103"/>
      <c r="F15" s="103"/>
      <c r="G15" s="103"/>
      <c r="H15" s="103"/>
      <c r="I15" s="103"/>
      <c r="J15" s="103"/>
      <c r="K15" s="103"/>
      <c r="L15" s="103"/>
      <c r="M15" s="196"/>
      <c r="N15" s="190"/>
      <c r="O15" s="190"/>
      <c r="P15" s="190"/>
      <c r="Q15" s="190"/>
      <c r="R15" s="190"/>
      <c r="S15" s="190"/>
    </row>
    <row r="16" spans="1:19">
      <c r="A16" s="150"/>
      <c r="B16" s="197"/>
      <c r="C16" s="82"/>
      <c r="D16" s="82"/>
      <c r="E16" s="82"/>
      <c r="F16" s="82"/>
      <c r="G16" s="82"/>
      <c r="H16" s="198" t="s">
        <v>674</v>
      </c>
      <c r="I16" s="198" t="str">
        <f>H16</f>
        <v>[tax rate]</v>
      </c>
      <c r="J16" s="199" t="str">
        <f>I16</f>
        <v>[tax rate]</v>
      </c>
      <c r="K16" s="200" t="s">
        <v>675</v>
      </c>
      <c r="L16" s="439" t="s">
        <v>675</v>
      </c>
      <c r="M16" s="196"/>
      <c r="N16" s="190"/>
      <c r="O16" s="190"/>
      <c r="P16" s="190"/>
      <c r="Q16" s="190"/>
      <c r="R16" s="190"/>
      <c r="S16" s="190"/>
    </row>
    <row r="17" spans="1:19">
      <c r="A17" s="150">
        <f>+A15+1</f>
        <v>6</v>
      </c>
      <c r="B17" s="664" t="s">
        <v>676</v>
      </c>
      <c r="C17" s="664"/>
      <c r="D17" s="664"/>
      <c r="E17" s="664"/>
      <c r="F17" s="664"/>
      <c r="G17" s="664"/>
      <c r="H17" s="202" t="s">
        <v>512</v>
      </c>
      <c r="I17" s="202" t="s">
        <v>512</v>
      </c>
      <c r="J17" s="202" t="s">
        <v>512</v>
      </c>
      <c r="K17" s="202" t="s">
        <v>512</v>
      </c>
      <c r="L17" s="202" t="s">
        <v>512</v>
      </c>
      <c r="M17" s="202"/>
      <c r="N17" s="190"/>
      <c r="O17" s="190"/>
      <c r="P17" s="190"/>
      <c r="Q17" s="190"/>
      <c r="R17" s="190"/>
      <c r="S17" s="190"/>
    </row>
    <row r="18" spans="1:19">
      <c r="A18" s="150">
        <f>+A17+1</f>
        <v>7</v>
      </c>
      <c r="B18" s="203" t="s">
        <v>677</v>
      </c>
      <c r="C18" s="203"/>
      <c r="D18" s="203"/>
      <c r="E18" s="190"/>
      <c r="F18" s="204" t="s">
        <v>678</v>
      </c>
      <c r="G18" s="205" t="s">
        <v>33</v>
      </c>
      <c r="H18" s="201">
        <v>190</v>
      </c>
      <c r="I18" s="201">
        <v>282</v>
      </c>
      <c r="J18" s="201">
        <v>283</v>
      </c>
      <c r="K18" s="201">
        <v>182.3</v>
      </c>
      <c r="L18" s="201">
        <v>254</v>
      </c>
      <c r="M18" s="190"/>
      <c r="N18" s="190"/>
      <c r="O18" s="190"/>
      <c r="P18" s="190"/>
      <c r="Q18" s="190"/>
      <c r="R18" s="190"/>
      <c r="S18" s="190"/>
    </row>
    <row r="19" spans="1:19">
      <c r="A19" s="150"/>
      <c r="B19" s="190"/>
      <c r="C19" s="190"/>
      <c r="D19" s="190"/>
      <c r="E19" s="190"/>
      <c r="F19" s="190"/>
      <c r="G19" s="190"/>
      <c r="H19" s="190"/>
      <c r="I19" s="190"/>
      <c r="J19" s="190"/>
      <c r="K19" s="190"/>
      <c r="L19" s="190"/>
      <c r="M19" s="190"/>
      <c r="N19" s="190"/>
      <c r="O19" s="190"/>
      <c r="P19" s="190"/>
      <c r="Q19" s="190"/>
      <c r="R19" s="190"/>
      <c r="S19" s="190"/>
    </row>
    <row r="20" spans="1:19">
      <c r="A20" s="150">
        <f>A18+1</f>
        <v>8</v>
      </c>
      <c r="B20" s="206" t="s">
        <v>525</v>
      </c>
      <c r="C20" s="206"/>
      <c r="D20" s="206"/>
      <c r="E20" s="190"/>
      <c r="F20" s="206"/>
      <c r="G20" s="207"/>
      <c r="H20" s="206"/>
      <c r="I20" s="207"/>
      <c r="J20" s="207"/>
      <c r="K20" s="207"/>
      <c r="L20" s="207"/>
      <c r="M20" s="208"/>
      <c r="N20" s="190"/>
      <c r="O20" s="190"/>
      <c r="P20" s="190"/>
      <c r="Q20" s="190"/>
      <c r="R20" s="190"/>
      <c r="S20" s="190"/>
    </row>
    <row r="21" spans="1:19">
      <c r="A21" s="93" t="str">
        <f>A20&amp;"a"</f>
        <v>8a</v>
      </c>
      <c r="B21" s="206" t="s">
        <v>525</v>
      </c>
      <c r="C21" s="206"/>
      <c r="D21" s="206"/>
      <c r="E21" s="190"/>
      <c r="F21" s="206"/>
      <c r="G21" s="207"/>
      <c r="H21" s="206"/>
      <c r="I21" s="207"/>
      <c r="J21" s="207"/>
      <c r="K21" s="207"/>
      <c r="L21" s="207"/>
      <c r="M21" s="208"/>
      <c r="N21" s="190"/>
      <c r="O21" s="190"/>
      <c r="P21" s="190"/>
      <c r="Q21" s="190"/>
      <c r="R21" s="190"/>
      <c r="S21" s="190"/>
    </row>
    <row r="22" spans="1:19">
      <c r="A22" s="93" t="str">
        <f>A20&amp;"b"</f>
        <v>8b</v>
      </c>
      <c r="B22" s="206" t="s">
        <v>525</v>
      </c>
      <c r="C22" s="206"/>
      <c r="D22" s="206"/>
      <c r="E22" s="190"/>
      <c r="F22" s="206"/>
      <c r="G22" s="207"/>
      <c r="H22" s="207"/>
      <c r="I22" s="207"/>
      <c r="J22" s="207"/>
      <c r="K22" s="207"/>
      <c r="L22" s="207"/>
      <c r="M22" s="208"/>
      <c r="N22" s="190"/>
      <c r="O22" s="190"/>
      <c r="P22" s="190"/>
      <c r="Q22" s="190"/>
      <c r="R22" s="190"/>
      <c r="S22" s="190"/>
    </row>
    <row r="23" spans="1:19">
      <c r="A23" s="93" t="str">
        <f>A20&amp;"..."</f>
        <v>8...</v>
      </c>
      <c r="B23" s="206" t="s">
        <v>525</v>
      </c>
      <c r="C23" s="206"/>
      <c r="D23" s="206"/>
      <c r="E23" s="190"/>
      <c r="F23" s="206"/>
      <c r="G23" s="207"/>
      <c r="H23" s="206"/>
      <c r="I23" s="207"/>
      <c r="J23" s="207"/>
      <c r="K23" s="206"/>
      <c r="L23" s="207"/>
      <c r="M23" s="208"/>
      <c r="N23" s="190"/>
      <c r="O23" s="190"/>
      <c r="P23" s="190"/>
      <c r="Q23" s="190"/>
      <c r="R23" s="190"/>
      <c r="S23" s="190"/>
    </row>
    <row r="24" spans="1:19" ht="13.5" thickBot="1">
      <c r="A24" s="150">
        <f>A20+1</f>
        <v>9</v>
      </c>
      <c r="B24" s="190" t="s">
        <v>38</v>
      </c>
      <c r="C24" s="190"/>
      <c r="D24" s="190"/>
      <c r="E24" s="190"/>
      <c r="F24" s="190"/>
      <c r="G24" s="209"/>
      <c r="H24" s="210">
        <f>SUM(H20:H23)</f>
        <v>0</v>
      </c>
      <c r="I24" s="210">
        <f>SUM(I20:I23)</f>
        <v>0</v>
      </c>
      <c r="J24" s="210">
        <f>SUM(J20:J23)</f>
        <v>0</v>
      </c>
      <c r="K24" s="210">
        <f>SUM(K20:K23)</f>
        <v>0</v>
      </c>
      <c r="L24" s="210">
        <f>SUM(L20:L23)</f>
        <v>0</v>
      </c>
      <c r="M24" s="208"/>
      <c r="N24" s="190"/>
      <c r="O24" s="190"/>
      <c r="P24" s="190"/>
      <c r="Q24" s="190"/>
      <c r="R24" s="190"/>
      <c r="S24" s="190"/>
    </row>
    <row r="25" spans="1:19" ht="13.5" thickTop="1">
      <c r="A25" s="150"/>
      <c r="B25" s="190"/>
      <c r="C25" s="190"/>
      <c r="D25" s="190"/>
      <c r="E25" s="190"/>
      <c r="F25" s="190"/>
      <c r="G25" s="208"/>
      <c r="H25" s="190"/>
      <c r="I25" s="208"/>
      <c r="J25" s="208"/>
      <c r="K25" s="208"/>
      <c r="L25" s="190"/>
      <c r="M25" s="190"/>
      <c r="N25" s="190"/>
      <c r="O25" s="190"/>
      <c r="P25" s="190"/>
      <c r="Q25" s="190"/>
      <c r="R25" s="190"/>
      <c r="S25" s="190"/>
    </row>
    <row r="26" spans="1:19">
      <c r="A26" s="150">
        <f>A24+1</f>
        <v>10</v>
      </c>
      <c r="B26" s="195" t="s">
        <v>679</v>
      </c>
      <c r="C26" s="211"/>
      <c r="D26" s="211"/>
      <c r="E26" s="211"/>
      <c r="F26" s="211"/>
      <c r="G26" s="212"/>
      <c r="H26" s="211"/>
      <c r="I26" s="212"/>
      <c r="J26" s="212"/>
      <c r="K26" s="212"/>
      <c r="L26" s="211"/>
      <c r="M26" s="190"/>
      <c r="N26" s="667" t="s">
        <v>680</v>
      </c>
      <c r="O26" s="667"/>
      <c r="P26" s="667"/>
      <c r="Q26" s="667"/>
      <c r="R26" s="667"/>
      <c r="S26" s="667"/>
    </row>
    <row r="27" spans="1:19">
      <c r="A27" s="150">
        <f t="shared" ref="A27:A29" si="0">+A26+1</f>
        <v>11</v>
      </c>
      <c r="B27" s="190"/>
      <c r="C27" s="190"/>
      <c r="D27" s="190"/>
      <c r="E27" s="190"/>
      <c r="F27" s="190"/>
      <c r="G27" s="208"/>
      <c r="H27" s="198" t="s">
        <v>674</v>
      </c>
      <c r="I27" s="198" t="str">
        <f>H27</f>
        <v>[tax rate]</v>
      </c>
      <c r="J27" s="199" t="str">
        <f>I27</f>
        <v>[tax rate]</v>
      </c>
      <c r="K27" s="200" t="s">
        <v>675</v>
      </c>
      <c r="L27" s="439" t="s">
        <v>675</v>
      </c>
      <c r="M27" s="190"/>
      <c r="N27" s="190"/>
      <c r="O27" s="190"/>
      <c r="P27" s="200" t="str">
        <f>K27</f>
        <v>[1/(1-tax rate)]</v>
      </c>
      <c r="Q27" s="199" t="str">
        <f>L27</f>
        <v>[1/(1-tax rate)]</v>
      </c>
      <c r="R27" s="200" t="str">
        <f>P27</f>
        <v>[1/(1-tax rate)]</v>
      </c>
      <c r="S27" s="199" t="str">
        <f>Q27</f>
        <v>[1/(1-tax rate)]</v>
      </c>
    </row>
    <row r="28" spans="1:19">
      <c r="A28" s="150">
        <f t="shared" si="0"/>
        <v>12</v>
      </c>
      <c r="B28" s="664" t="s">
        <v>676</v>
      </c>
      <c r="C28" s="664"/>
      <c r="D28" s="664"/>
      <c r="E28" s="664"/>
      <c r="F28" s="664"/>
      <c r="G28" s="664"/>
      <c r="H28" s="202" t="s">
        <v>512</v>
      </c>
      <c r="I28" s="202" t="s">
        <v>512</v>
      </c>
      <c r="J28" s="202" t="s">
        <v>512</v>
      </c>
      <c r="K28" s="202" t="s">
        <v>512</v>
      </c>
      <c r="L28" s="202" t="s">
        <v>512</v>
      </c>
      <c r="M28" s="208"/>
      <c r="N28" s="202" t="s">
        <v>512</v>
      </c>
      <c r="O28" s="202" t="s">
        <v>512</v>
      </c>
      <c r="P28" s="202" t="s">
        <v>512</v>
      </c>
      <c r="Q28" s="202" t="s">
        <v>512</v>
      </c>
      <c r="R28" s="202" t="s">
        <v>512</v>
      </c>
      <c r="S28" s="202" t="s">
        <v>512</v>
      </c>
    </row>
    <row r="29" spans="1:19">
      <c r="A29" s="150">
        <f t="shared" si="0"/>
        <v>13</v>
      </c>
      <c r="B29" s="203" t="s">
        <v>677</v>
      </c>
      <c r="C29" s="203"/>
      <c r="D29" s="203"/>
      <c r="E29" s="190"/>
      <c r="F29" s="204" t="s">
        <v>678</v>
      </c>
      <c r="G29" s="205" t="s">
        <v>33</v>
      </c>
      <c r="H29" s="201">
        <v>190</v>
      </c>
      <c r="I29" s="201">
        <v>282</v>
      </c>
      <c r="J29" s="201">
        <v>283</v>
      </c>
      <c r="K29" s="201">
        <v>182.3</v>
      </c>
      <c r="L29" s="201">
        <v>254</v>
      </c>
      <c r="M29" s="213"/>
      <c r="N29" s="201">
        <v>410.1</v>
      </c>
      <c r="O29" s="201">
        <v>411.1</v>
      </c>
      <c r="P29" s="201">
        <v>254</v>
      </c>
      <c r="Q29" s="201">
        <v>190</v>
      </c>
      <c r="R29" s="201">
        <v>182.3</v>
      </c>
      <c r="S29" s="201">
        <v>283</v>
      </c>
    </row>
    <row r="30" spans="1:19">
      <c r="A30" s="197"/>
      <c r="B30" s="190"/>
      <c r="C30" s="190"/>
      <c r="D30" s="190"/>
      <c r="E30" s="190"/>
      <c r="F30" s="190"/>
      <c r="G30" s="208"/>
      <c r="H30" s="202"/>
      <c r="I30" s="214"/>
      <c r="J30" s="214"/>
      <c r="K30" s="214"/>
      <c r="L30" s="214"/>
      <c r="M30" s="214"/>
      <c r="N30" s="190"/>
      <c r="O30" s="190"/>
      <c r="P30" s="190"/>
      <c r="Q30" s="190"/>
      <c r="R30" s="190"/>
      <c r="S30" s="190"/>
    </row>
    <row r="31" spans="1:19">
      <c r="A31" s="150">
        <f>A29+1</f>
        <v>14</v>
      </c>
      <c r="B31" s="206" t="s">
        <v>525</v>
      </c>
      <c r="C31" s="206"/>
      <c r="D31" s="206"/>
      <c r="E31" s="190"/>
      <c r="F31" s="206"/>
      <c r="G31" s="207"/>
      <c r="H31" s="206"/>
      <c r="I31" s="207"/>
      <c r="J31" s="207"/>
      <c r="K31" s="207"/>
      <c r="L31" s="207"/>
      <c r="M31" s="208"/>
      <c r="N31" s="206"/>
      <c r="O31" s="206"/>
      <c r="P31" s="207"/>
      <c r="Q31" s="207"/>
      <c r="R31" s="207"/>
      <c r="S31" s="207"/>
    </row>
    <row r="32" spans="1:19">
      <c r="A32" s="93" t="str">
        <f>A31&amp;"a"</f>
        <v>14a</v>
      </c>
      <c r="B32" s="206" t="s">
        <v>525</v>
      </c>
      <c r="C32" s="206"/>
      <c r="D32" s="206"/>
      <c r="E32" s="190"/>
      <c r="F32" s="206"/>
      <c r="G32" s="207"/>
      <c r="H32" s="206"/>
      <c r="I32" s="207"/>
      <c r="J32" s="207"/>
      <c r="K32" s="207"/>
      <c r="L32" s="207"/>
      <c r="M32" s="208"/>
      <c r="N32" s="206"/>
      <c r="O32" s="206"/>
      <c r="P32" s="207"/>
      <c r="Q32" s="207"/>
      <c r="R32" s="207"/>
      <c r="S32" s="207"/>
    </row>
    <row r="33" spans="1:19">
      <c r="A33" s="93" t="str">
        <f>A31&amp;"b"</f>
        <v>14b</v>
      </c>
      <c r="B33" s="206" t="s">
        <v>525</v>
      </c>
      <c r="C33" s="206"/>
      <c r="D33" s="206"/>
      <c r="E33" s="190"/>
      <c r="F33" s="206"/>
      <c r="G33" s="207"/>
      <c r="H33" s="207"/>
      <c r="I33" s="207"/>
      <c r="J33" s="207"/>
      <c r="K33" s="207"/>
      <c r="L33" s="207"/>
      <c r="M33" s="208"/>
      <c r="N33" s="207"/>
      <c r="O33" s="207"/>
      <c r="P33" s="207"/>
      <c r="Q33" s="207"/>
      <c r="R33" s="207"/>
      <c r="S33" s="207"/>
    </row>
    <row r="34" spans="1:19">
      <c r="A34" s="93" t="str">
        <f>A31&amp;"..."</f>
        <v>14...</v>
      </c>
      <c r="B34" s="206" t="s">
        <v>525</v>
      </c>
      <c r="C34" s="206"/>
      <c r="D34" s="206"/>
      <c r="E34" s="190"/>
      <c r="F34" s="206"/>
      <c r="G34" s="207"/>
      <c r="H34" s="206"/>
      <c r="I34" s="207"/>
      <c r="J34" s="207"/>
      <c r="K34" s="207"/>
      <c r="L34" s="207"/>
      <c r="M34" s="208"/>
      <c r="N34" s="206"/>
      <c r="O34" s="206"/>
      <c r="P34" s="207"/>
      <c r="Q34" s="207"/>
      <c r="R34" s="207"/>
      <c r="S34" s="207"/>
    </row>
    <row r="35" spans="1:19" ht="13.5" thickBot="1">
      <c r="A35" s="150">
        <f>A31+1</f>
        <v>15</v>
      </c>
      <c r="B35" s="190" t="s">
        <v>38</v>
      </c>
      <c r="C35" s="190"/>
      <c r="D35" s="190"/>
      <c r="E35" s="190"/>
      <c r="F35" s="190"/>
      <c r="G35" s="209"/>
      <c r="H35" s="210">
        <f>SUM(H31:H34)</f>
        <v>0</v>
      </c>
      <c r="I35" s="210">
        <f>SUM(I31:I34)</f>
        <v>0</v>
      </c>
      <c r="J35" s="210">
        <f>SUM(J31:J34)</f>
        <v>0</v>
      </c>
      <c r="K35" s="210">
        <f>SUM(K31:K34)</f>
        <v>0</v>
      </c>
      <c r="L35" s="210">
        <f>SUM(L31:L34)</f>
        <v>0</v>
      </c>
      <c r="M35" s="208"/>
      <c r="N35" s="210">
        <f t="shared" ref="N35:S35" si="1">SUM(N31:N34)</f>
        <v>0</v>
      </c>
      <c r="O35" s="210">
        <f t="shared" si="1"/>
        <v>0</v>
      </c>
      <c r="P35" s="210">
        <f t="shared" si="1"/>
        <v>0</v>
      </c>
      <c r="Q35" s="210">
        <f t="shared" si="1"/>
        <v>0</v>
      </c>
      <c r="R35" s="210">
        <f t="shared" si="1"/>
        <v>0</v>
      </c>
      <c r="S35" s="210">
        <f t="shared" si="1"/>
        <v>0</v>
      </c>
    </row>
    <row r="36" spans="1:19" ht="13.5" thickTop="1">
      <c r="A36" s="197"/>
      <c r="B36" s="190"/>
      <c r="C36" s="190"/>
      <c r="D36" s="190"/>
      <c r="E36" s="190"/>
      <c r="F36" s="190"/>
      <c r="G36" s="190"/>
      <c r="H36" s="190"/>
      <c r="I36" s="190"/>
      <c r="J36" s="190"/>
      <c r="K36" s="190"/>
      <c r="L36" s="190"/>
      <c r="M36" s="208"/>
      <c r="N36" s="190"/>
      <c r="O36" s="190"/>
      <c r="P36" s="190"/>
      <c r="Q36" s="208"/>
      <c r="R36" s="190"/>
      <c r="S36" s="190"/>
    </row>
    <row r="37" spans="1:19" ht="13.5" thickBot="1">
      <c r="A37" s="215">
        <f>A35+1</f>
        <v>16</v>
      </c>
      <c r="B37" s="197" t="s">
        <v>763</v>
      </c>
      <c r="C37" s="190"/>
      <c r="D37" s="190"/>
      <c r="E37" s="190"/>
      <c r="F37" s="190"/>
      <c r="G37" s="190"/>
      <c r="H37" s="210">
        <f>H35-H24</f>
        <v>0</v>
      </c>
      <c r="I37" s="210">
        <f>I35-I24</f>
        <v>0</v>
      </c>
      <c r="J37" s="210">
        <f>J35-J24</f>
        <v>0</v>
      </c>
      <c r="K37" s="210">
        <f>K35-K24</f>
        <v>0</v>
      </c>
      <c r="L37" s="210">
        <f>L35-L24</f>
        <v>0</v>
      </c>
      <c r="M37" s="208"/>
      <c r="N37" s="210">
        <f t="shared" ref="N37:S37" si="2">N35</f>
        <v>0</v>
      </c>
      <c r="O37" s="210">
        <f t="shared" si="2"/>
        <v>0</v>
      </c>
      <c r="P37" s="210">
        <f t="shared" si="2"/>
        <v>0</v>
      </c>
      <c r="Q37" s="210">
        <f t="shared" si="2"/>
        <v>0</v>
      </c>
      <c r="R37" s="210">
        <f t="shared" si="2"/>
        <v>0</v>
      </c>
      <c r="S37" s="210">
        <f t="shared" si="2"/>
        <v>0</v>
      </c>
    </row>
    <row r="38" spans="1:19" ht="13.5" thickTop="1">
      <c r="A38" s="150"/>
      <c r="B38" s="190"/>
      <c r="C38" s="190"/>
      <c r="D38" s="190"/>
      <c r="E38" s="190"/>
      <c r="F38" s="190"/>
      <c r="G38" s="190"/>
      <c r="H38" s="190"/>
      <c r="I38" s="190"/>
      <c r="J38" s="190"/>
      <c r="K38" s="190"/>
      <c r="L38" s="190"/>
      <c r="M38" s="190"/>
      <c r="N38" s="190"/>
      <c r="O38" s="190"/>
      <c r="P38" s="190"/>
      <c r="Q38" s="190"/>
      <c r="R38" s="190"/>
      <c r="S38" s="190"/>
    </row>
    <row r="39" spans="1:19">
      <c r="A39" s="150">
        <f>A37+1</f>
        <v>17</v>
      </c>
      <c r="B39" s="197" t="s">
        <v>681</v>
      </c>
      <c r="C39" s="190"/>
      <c r="D39" s="190"/>
      <c r="E39" s="190"/>
      <c r="F39" s="190"/>
      <c r="G39" s="190"/>
      <c r="H39" s="190"/>
      <c r="I39" s="190"/>
      <c r="J39" s="190"/>
      <c r="K39" s="190"/>
      <c r="L39" s="190"/>
      <c r="M39" s="190"/>
      <c r="N39" s="190"/>
      <c r="O39" s="190"/>
      <c r="P39" s="190"/>
      <c r="Q39" s="190"/>
      <c r="R39" s="190"/>
      <c r="S39" s="190"/>
    </row>
    <row r="40" spans="1:19">
      <c r="A40" s="150">
        <f t="shared" ref="A40:A45" si="3">+A39+1</f>
        <v>18</v>
      </c>
      <c r="B40" s="190" t="s">
        <v>682</v>
      </c>
      <c r="C40" s="190"/>
      <c r="D40" s="190"/>
      <c r="E40" s="190"/>
      <c r="F40" s="190"/>
      <c r="G40" s="190"/>
      <c r="H40" s="206"/>
      <c r="I40" s="190"/>
      <c r="J40" s="190"/>
      <c r="K40" s="190"/>
      <c r="L40" s="190"/>
      <c r="M40" s="190"/>
      <c r="N40" s="190"/>
      <c r="O40" s="190"/>
      <c r="P40" s="190"/>
      <c r="Q40" s="190"/>
      <c r="R40" s="190"/>
      <c r="S40" s="190"/>
    </row>
    <row r="41" spans="1:19">
      <c r="A41" s="150">
        <f t="shared" si="3"/>
        <v>19</v>
      </c>
      <c r="B41" s="190" t="s">
        <v>683</v>
      </c>
      <c r="C41" s="190"/>
      <c r="D41" s="190"/>
      <c r="E41" s="190"/>
      <c r="F41" s="190"/>
      <c r="G41" s="190"/>
      <c r="H41" s="206"/>
      <c r="I41" s="190"/>
      <c r="J41" s="190"/>
      <c r="K41" s="190"/>
      <c r="L41" s="190"/>
      <c r="M41" s="190"/>
      <c r="N41" s="190"/>
      <c r="O41" s="190"/>
      <c r="P41" s="190"/>
      <c r="Q41" s="190"/>
      <c r="R41" s="190"/>
      <c r="S41" s="190"/>
    </row>
    <row r="42" spans="1:19">
      <c r="A42" s="150">
        <f t="shared" si="3"/>
        <v>20</v>
      </c>
      <c r="B42" s="190" t="s">
        <v>684</v>
      </c>
      <c r="C42" s="190"/>
      <c r="D42" s="190"/>
      <c r="E42" s="190"/>
      <c r="F42" s="190"/>
      <c r="G42" s="190"/>
      <c r="H42" s="207"/>
      <c r="I42" s="190"/>
      <c r="J42" s="190"/>
      <c r="K42" s="190"/>
      <c r="L42" s="190"/>
      <c r="M42" s="190"/>
      <c r="N42" s="190"/>
      <c r="O42" s="190"/>
      <c r="P42" s="190"/>
      <c r="Q42" s="190"/>
      <c r="R42" s="190"/>
      <c r="S42" s="190"/>
    </row>
    <row r="43" spans="1:19">
      <c r="A43" s="150">
        <f t="shared" si="3"/>
        <v>21</v>
      </c>
      <c r="B43" s="190" t="s">
        <v>685</v>
      </c>
      <c r="C43" s="190"/>
      <c r="D43" s="190"/>
      <c r="E43" s="190"/>
      <c r="F43" s="190"/>
      <c r="G43" s="190"/>
      <c r="H43" s="206"/>
      <c r="I43" s="190"/>
      <c r="J43" s="190"/>
      <c r="K43" s="190"/>
      <c r="L43" s="190"/>
      <c r="M43" s="190"/>
      <c r="N43" s="190"/>
      <c r="O43" s="190"/>
      <c r="P43" s="190"/>
      <c r="Q43" s="190"/>
      <c r="R43" s="190"/>
      <c r="S43" s="190"/>
    </row>
    <row r="44" spans="1:19">
      <c r="A44" s="150">
        <f t="shared" si="3"/>
        <v>22</v>
      </c>
      <c r="B44" s="190" t="s">
        <v>686</v>
      </c>
      <c r="C44" s="190"/>
      <c r="D44" s="190"/>
      <c r="E44" s="190"/>
      <c r="F44" s="190"/>
      <c r="G44" s="190"/>
      <c r="H44" s="206"/>
      <c r="I44" s="190"/>
      <c r="J44" s="190"/>
      <c r="K44" s="190"/>
      <c r="L44" s="190"/>
      <c r="M44" s="190"/>
      <c r="N44" s="190"/>
      <c r="O44" s="190"/>
      <c r="P44" s="190"/>
      <c r="Q44" s="190"/>
      <c r="R44" s="190"/>
      <c r="S44" s="190"/>
    </row>
    <row r="45" spans="1:19">
      <c r="A45" s="150">
        <f t="shared" si="3"/>
        <v>23</v>
      </c>
      <c r="B45" s="190" t="s">
        <v>687</v>
      </c>
      <c r="C45" s="190"/>
      <c r="D45" s="190"/>
      <c r="E45" s="190"/>
      <c r="F45" s="190"/>
      <c r="G45" s="190"/>
      <c r="H45" s="206"/>
      <c r="I45" s="190"/>
      <c r="J45" s="190"/>
      <c r="K45" s="190"/>
      <c r="L45" s="190"/>
      <c r="M45" s="190"/>
      <c r="N45" s="190"/>
      <c r="O45" s="190"/>
      <c r="P45" s="190"/>
      <c r="Q45" s="190"/>
      <c r="R45" s="190"/>
      <c r="S45" s="190"/>
    </row>
  </sheetData>
  <mergeCells count="11">
    <mergeCell ref="A1:S1"/>
    <mergeCell ref="A2:S2"/>
    <mergeCell ref="A3:S3"/>
    <mergeCell ref="A4:S4"/>
    <mergeCell ref="A5:S5"/>
    <mergeCell ref="B28:G28"/>
    <mergeCell ref="B10:Q10"/>
    <mergeCell ref="B11:Q11"/>
    <mergeCell ref="B12:Q12"/>
    <mergeCell ref="B17:G17"/>
    <mergeCell ref="N26:S26"/>
  </mergeCells>
  <pageMargins left="0.65" right="0.65" top="0.75" bottom="0.75" header="0.3" footer="0.3"/>
  <pageSetup scale="5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23CE-6789-49CF-8CE2-D25672951FB7}">
  <sheetPr>
    <pageSetUpPr fitToPage="1"/>
  </sheetPr>
  <dimension ref="A1:T70"/>
  <sheetViews>
    <sheetView tabSelected="1" view="pageBreakPreview" zoomScale="80" zoomScaleNormal="70" zoomScaleSheetLayoutView="80" workbookViewId="0">
      <selection activeCell="C32" sqref="C32"/>
    </sheetView>
  </sheetViews>
  <sheetFormatPr defaultColWidth="11.5" defaultRowHeight="12"/>
  <cols>
    <col min="1" max="1" width="7.83203125" style="442" customWidth="1"/>
    <col min="2" max="2" width="1.83203125" style="442" customWidth="1"/>
    <col min="3" max="3" width="46.83203125" style="442" customWidth="1"/>
    <col min="4" max="4" width="17.83203125" style="442" customWidth="1"/>
    <col min="5" max="5" width="22.83203125" style="442" customWidth="1"/>
    <col min="6" max="6" width="18.83203125" style="442" customWidth="1"/>
    <col min="7" max="7" width="21.1640625" style="442" customWidth="1"/>
    <col min="8" max="8" width="17.83203125" style="442" customWidth="1"/>
    <col min="9" max="9" width="18.83203125" style="442" customWidth="1"/>
    <col min="10" max="10" width="17.6640625" style="442" customWidth="1"/>
    <col min="11" max="11" width="20.5" style="442" customWidth="1"/>
    <col min="12" max="13" width="16.6640625" style="442" customWidth="1"/>
    <col min="14" max="14" width="20.6640625" style="442" customWidth="1"/>
    <col min="15" max="16" width="12.1640625" style="442" customWidth="1"/>
    <col min="17" max="17" width="14" style="442" bestFit="1" customWidth="1"/>
    <col min="18" max="18" width="16.83203125" style="442" customWidth="1"/>
    <col min="19" max="19" width="14.6640625" style="448" bestFit="1" customWidth="1"/>
    <col min="20" max="16384" width="11.5" style="442"/>
  </cols>
  <sheetData>
    <row r="1" spans="1:20">
      <c r="A1" s="669" t="s">
        <v>693</v>
      </c>
      <c r="B1" s="669"/>
      <c r="C1" s="669"/>
      <c r="D1" s="669"/>
      <c r="E1" s="669"/>
      <c r="F1" s="669"/>
      <c r="G1" s="669"/>
      <c r="H1" s="669"/>
      <c r="I1" s="669"/>
      <c r="J1" s="669"/>
      <c r="K1" s="669"/>
      <c r="L1" s="669"/>
      <c r="M1" s="669"/>
      <c r="N1" s="669"/>
      <c r="O1" s="669"/>
      <c r="P1" s="669"/>
      <c r="Q1" s="669"/>
      <c r="R1" s="440" t="s">
        <v>296</v>
      </c>
      <c r="S1" s="441"/>
      <c r="T1" s="440"/>
    </row>
    <row r="2" spans="1:20">
      <c r="A2" s="669" t="s">
        <v>688</v>
      </c>
      <c r="B2" s="669"/>
      <c r="C2" s="669"/>
      <c r="D2" s="669"/>
      <c r="E2" s="669"/>
      <c r="F2" s="669"/>
      <c r="G2" s="669"/>
      <c r="H2" s="669"/>
      <c r="I2" s="669"/>
      <c r="J2" s="669"/>
      <c r="K2" s="669"/>
      <c r="L2" s="669"/>
      <c r="M2" s="669"/>
      <c r="N2" s="669"/>
      <c r="O2" s="669"/>
      <c r="P2" s="669"/>
      <c r="Q2" s="669"/>
      <c r="R2" s="443"/>
      <c r="S2" s="441"/>
      <c r="T2" s="440"/>
    </row>
    <row r="3" spans="1:20">
      <c r="A3" s="616" t="s">
        <v>957</v>
      </c>
      <c r="B3" s="616"/>
      <c r="C3" s="616"/>
      <c r="D3" s="616"/>
      <c r="E3" s="616"/>
      <c r="F3" s="616"/>
      <c r="G3" s="616"/>
      <c r="H3" s="616"/>
      <c r="I3" s="616"/>
      <c r="J3" s="616"/>
      <c r="K3" s="616"/>
      <c r="L3" s="616"/>
      <c r="M3" s="616"/>
      <c r="N3" s="616"/>
      <c r="O3" s="616"/>
      <c r="P3" s="616"/>
      <c r="Q3" s="616"/>
      <c r="R3" s="440"/>
      <c r="S3" s="441"/>
      <c r="T3" s="440"/>
    </row>
    <row r="4" spans="1:20">
      <c r="A4" s="444"/>
      <c r="C4" s="440"/>
      <c r="D4" s="440"/>
      <c r="E4" s="440"/>
      <c r="G4" s="440"/>
      <c r="H4" s="440"/>
      <c r="I4" s="440"/>
      <c r="J4" s="440"/>
      <c r="K4" s="440"/>
      <c r="L4" s="440"/>
      <c r="M4" s="440"/>
      <c r="N4" s="440"/>
      <c r="O4" s="440"/>
      <c r="P4" s="440"/>
      <c r="Q4" s="440"/>
      <c r="R4" s="440"/>
      <c r="S4" s="441"/>
      <c r="T4" s="440"/>
    </row>
    <row r="5" spans="1:20">
      <c r="A5" s="444"/>
      <c r="C5" s="440"/>
      <c r="D5" s="440"/>
      <c r="E5" s="440"/>
      <c r="F5" s="445"/>
      <c r="G5" s="440"/>
      <c r="H5" s="440"/>
      <c r="I5" s="440"/>
      <c r="J5" s="440"/>
      <c r="K5" s="440"/>
      <c r="L5" s="440"/>
      <c r="M5" s="440"/>
      <c r="N5" s="440"/>
      <c r="O5" s="440"/>
      <c r="P5" s="440"/>
      <c r="Q5" s="440"/>
      <c r="R5" s="440"/>
      <c r="S5" s="441"/>
      <c r="T5" s="440"/>
    </row>
    <row r="6" spans="1:20">
      <c r="A6" s="444"/>
      <c r="C6" s="440" t="s">
        <v>749</v>
      </c>
      <c r="D6" s="440"/>
      <c r="E6" s="440"/>
      <c r="F6" s="445"/>
      <c r="G6" s="440"/>
      <c r="H6" s="440"/>
      <c r="I6" s="440"/>
      <c r="J6" s="440"/>
      <c r="K6" s="440"/>
      <c r="L6" s="440"/>
      <c r="M6" s="440"/>
      <c r="N6" s="440"/>
      <c r="O6" s="440"/>
      <c r="P6" s="440"/>
      <c r="Q6" s="440"/>
      <c r="R6" s="440"/>
      <c r="S6" s="441"/>
      <c r="T6" s="440"/>
    </row>
    <row r="7" spans="1:20">
      <c r="A7" s="444"/>
      <c r="C7" s="440"/>
      <c r="D7" s="440"/>
      <c r="E7" s="440"/>
      <c r="F7" s="445"/>
      <c r="K7" s="440"/>
      <c r="L7" s="440"/>
      <c r="M7" s="440"/>
      <c r="N7" s="440"/>
      <c r="O7" s="440"/>
      <c r="P7" s="440"/>
      <c r="Q7" s="440"/>
      <c r="R7" s="440"/>
      <c r="S7" s="441"/>
      <c r="T7" s="440"/>
    </row>
    <row r="8" spans="1:20">
      <c r="A8" s="444"/>
      <c r="C8" s="440"/>
      <c r="D8" s="440"/>
      <c r="E8" s="440"/>
      <c r="F8" s="440"/>
      <c r="K8" s="446"/>
      <c r="L8" s="440"/>
      <c r="M8" s="440"/>
      <c r="N8" s="440"/>
      <c r="O8" s="440"/>
      <c r="P8" s="440"/>
      <c r="Q8" s="440"/>
      <c r="R8" s="440"/>
      <c r="S8" s="441"/>
      <c r="T8" s="440"/>
    </row>
    <row r="9" spans="1:20">
      <c r="C9" s="443" t="s">
        <v>24</v>
      </c>
      <c r="D9" s="443"/>
      <c r="E9" s="443" t="s">
        <v>25</v>
      </c>
      <c r="H9" s="443" t="s">
        <v>26</v>
      </c>
      <c r="K9" s="447" t="s">
        <v>27</v>
      </c>
      <c r="L9" s="446"/>
      <c r="M9" s="446"/>
      <c r="N9" s="447"/>
      <c r="O9" s="446"/>
      <c r="P9" s="446"/>
      <c r="Q9" s="446"/>
      <c r="R9" s="447"/>
      <c r="T9" s="440"/>
    </row>
    <row r="10" spans="1:20">
      <c r="C10" s="440"/>
      <c r="D10" s="440"/>
      <c r="E10" s="449" t="s">
        <v>750</v>
      </c>
      <c r="H10" s="446"/>
      <c r="L10" s="446"/>
      <c r="M10" s="446"/>
      <c r="O10" s="446"/>
      <c r="P10" s="446"/>
      <c r="Q10" s="446"/>
      <c r="R10" s="443"/>
      <c r="S10" s="450"/>
      <c r="T10" s="440"/>
    </row>
    <row r="11" spans="1:20">
      <c r="A11" s="444" t="s">
        <v>29</v>
      </c>
      <c r="C11" s="440"/>
      <c r="D11" s="440"/>
      <c r="E11" s="451" t="s">
        <v>694</v>
      </c>
      <c r="H11" s="452" t="s">
        <v>54</v>
      </c>
      <c r="K11" s="452" t="s">
        <v>695</v>
      </c>
      <c r="L11" s="446"/>
      <c r="M11" s="446"/>
      <c r="O11" s="440"/>
      <c r="P11" s="440"/>
      <c r="Q11" s="440"/>
      <c r="R11" s="453"/>
      <c r="S11" s="450"/>
      <c r="T11" s="440"/>
    </row>
    <row r="12" spans="1:20">
      <c r="A12" s="444" t="s">
        <v>31</v>
      </c>
      <c r="C12" s="454"/>
      <c r="D12" s="454"/>
      <c r="E12" s="446"/>
      <c r="H12" s="446"/>
      <c r="K12" s="446"/>
      <c r="L12" s="446"/>
      <c r="M12" s="446"/>
      <c r="N12" s="446"/>
      <c r="O12" s="440"/>
      <c r="P12" s="440"/>
      <c r="Q12" s="440"/>
      <c r="R12" s="446"/>
      <c r="T12" s="440"/>
    </row>
    <row r="13" spans="1:20">
      <c r="A13" s="455"/>
      <c r="C13" s="440"/>
      <c r="D13" s="440"/>
      <c r="E13" s="446"/>
      <c r="H13" s="446"/>
      <c r="K13" s="446"/>
      <c r="L13" s="446"/>
      <c r="M13" s="446"/>
      <c r="N13" s="446"/>
      <c r="O13" s="440"/>
      <c r="P13" s="440"/>
      <c r="Q13" s="440"/>
      <c r="R13" s="446"/>
      <c r="T13" s="440"/>
    </row>
    <row r="14" spans="1:20">
      <c r="A14" s="456">
        <v>1</v>
      </c>
      <c r="C14" s="440" t="s">
        <v>696</v>
      </c>
      <c r="D14" s="440"/>
      <c r="E14" s="457" t="s">
        <v>751</v>
      </c>
      <c r="H14" s="448">
        <f>'Appendix III'!K41</f>
        <v>0</v>
      </c>
      <c r="L14" s="446"/>
      <c r="M14" s="446"/>
      <c r="N14" s="446"/>
      <c r="O14" s="440"/>
      <c r="P14" s="440"/>
      <c r="Q14" s="440"/>
      <c r="R14" s="446"/>
      <c r="T14" s="440"/>
    </row>
    <row r="15" spans="1:20">
      <c r="A15" s="456">
        <v>2</v>
      </c>
      <c r="C15" s="440" t="s">
        <v>697</v>
      </c>
      <c r="D15" s="440"/>
      <c r="E15" s="457" t="s">
        <v>752</v>
      </c>
      <c r="H15" s="448">
        <f>'Appendix III'!K55+'Appendix III'!K69+'Appendix III'!K71+'Appendix III'!K77</f>
        <v>18916090.52834563</v>
      </c>
      <c r="L15" s="446"/>
      <c r="M15" s="446"/>
      <c r="N15" s="446"/>
      <c r="O15" s="440"/>
      <c r="P15" s="440"/>
      <c r="Q15" s="440"/>
      <c r="R15" s="446"/>
      <c r="T15" s="440"/>
    </row>
    <row r="16" spans="1:20">
      <c r="A16" s="447"/>
      <c r="C16" s="440"/>
      <c r="D16" s="440"/>
      <c r="E16" s="457"/>
      <c r="H16" s="446"/>
      <c r="K16" s="446"/>
      <c r="L16" s="446"/>
      <c r="M16" s="446"/>
      <c r="N16" s="446"/>
      <c r="O16" s="446"/>
      <c r="P16" s="446"/>
      <c r="Q16" s="446"/>
      <c r="R16" s="458"/>
      <c r="T16" s="440"/>
    </row>
    <row r="17" spans="1:20">
      <c r="A17" s="447"/>
      <c r="C17" s="446" t="s">
        <v>698</v>
      </c>
      <c r="D17" s="446"/>
      <c r="E17" s="457"/>
      <c r="H17" s="446"/>
      <c r="K17" s="446"/>
      <c r="L17" s="446"/>
      <c r="M17" s="446"/>
      <c r="S17" s="450"/>
      <c r="T17" s="446" t="s">
        <v>642</v>
      </c>
    </row>
    <row r="18" spans="1:20">
      <c r="A18" s="447" t="s">
        <v>737</v>
      </c>
      <c r="C18" s="446" t="s">
        <v>180</v>
      </c>
      <c r="D18" s="446"/>
      <c r="E18" s="457" t="s">
        <v>753</v>
      </c>
      <c r="H18" s="448">
        <f>'Appendix III'!K138</f>
        <v>465272.37796585925</v>
      </c>
      <c r="K18" s="446"/>
      <c r="L18" s="446"/>
      <c r="M18" s="446"/>
      <c r="S18" s="450"/>
      <c r="T18" s="446"/>
    </row>
    <row r="19" spans="1:20">
      <c r="A19" s="447" t="s">
        <v>738</v>
      </c>
      <c r="C19" s="446" t="s">
        <v>699</v>
      </c>
      <c r="D19" s="446"/>
      <c r="E19" s="457" t="s">
        <v>700</v>
      </c>
      <c r="H19" s="459">
        <f>IF(H15=0,0,H18/H15)</f>
        <v>2.4596645764020417E-2</v>
      </c>
      <c r="K19" s="459">
        <f>H19</f>
        <v>2.4596645764020417E-2</v>
      </c>
      <c r="L19" s="446"/>
      <c r="M19" s="446"/>
      <c r="O19" s="446"/>
      <c r="P19" s="446"/>
      <c r="Q19" s="446"/>
      <c r="R19" s="446"/>
      <c r="S19" s="450"/>
      <c r="T19" s="446"/>
    </row>
    <row r="20" spans="1:20">
      <c r="A20" s="447"/>
      <c r="C20" s="446"/>
      <c r="D20" s="446"/>
      <c r="E20" s="457"/>
      <c r="H20" s="446"/>
      <c r="K20" s="446"/>
      <c r="L20" s="446"/>
      <c r="M20" s="446"/>
      <c r="O20" s="440"/>
      <c r="P20" s="440"/>
      <c r="Q20" s="440"/>
      <c r="R20" s="446"/>
      <c r="S20" s="441"/>
      <c r="T20" s="440"/>
    </row>
    <row r="21" spans="1:20">
      <c r="A21" s="447"/>
      <c r="C21" s="440" t="s">
        <v>701</v>
      </c>
      <c r="D21" s="440"/>
      <c r="E21" s="460"/>
      <c r="L21" s="446"/>
      <c r="M21" s="446"/>
      <c r="O21" s="446"/>
      <c r="P21" s="446"/>
      <c r="Q21" s="446"/>
      <c r="R21" s="446"/>
      <c r="T21" s="440"/>
    </row>
    <row r="22" spans="1:20">
      <c r="A22" s="447" t="s">
        <v>739</v>
      </c>
      <c r="C22" s="440" t="s">
        <v>702</v>
      </c>
      <c r="D22" s="440"/>
      <c r="E22" s="457" t="s">
        <v>754</v>
      </c>
      <c r="H22" s="448">
        <f>'Appendix III'!K141</f>
        <v>1627162.1072482911</v>
      </c>
      <c r="K22" s="446"/>
      <c r="L22" s="446"/>
      <c r="M22" s="446"/>
      <c r="O22" s="446"/>
      <c r="P22" s="446"/>
      <c r="Q22" s="446"/>
      <c r="R22" s="446"/>
      <c r="T22" s="440"/>
    </row>
    <row r="23" spans="1:20">
      <c r="A23" s="447" t="s">
        <v>740</v>
      </c>
      <c r="C23" s="446" t="s">
        <v>703</v>
      </c>
      <c r="D23" s="446"/>
      <c r="E23" s="457" t="s">
        <v>704</v>
      </c>
      <c r="H23" s="459">
        <f>IF(H15=0,0,H22/H15)</f>
        <v>8.6019999999999999E-2</v>
      </c>
      <c r="K23" s="459">
        <f>H23</f>
        <v>8.6019999999999999E-2</v>
      </c>
      <c r="L23" s="446"/>
      <c r="M23" s="446"/>
      <c r="R23" s="461"/>
      <c r="S23" s="450"/>
      <c r="T23" s="446"/>
    </row>
    <row r="24" spans="1:20">
      <c r="A24" s="447"/>
      <c r="C24" s="440"/>
      <c r="D24" s="440"/>
      <c r="E24" s="457"/>
      <c r="H24" s="446"/>
      <c r="K24" s="446"/>
      <c r="L24" s="446"/>
      <c r="M24" s="446"/>
      <c r="N24" s="462"/>
      <c r="O24" s="446"/>
      <c r="P24" s="446"/>
      <c r="Q24" s="446"/>
      <c r="R24" s="446"/>
      <c r="T24" s="440"/>
    </row>
    <row r="25" spans="1:20">
      <c r="A25" s="463" t="s">
        <v>741</v>
      </c>
      <c r="B25" s="464"/>
      <c r="C25" s="454" t="s">
        <v>705</v>
      </c>
      <c r="D25" s="454"/>
      <c r="E25" s="465" t="s">
        <v>706</v>
      </c>
      <c r="H25" s="459">
        <f>+H23+H19</f>
        <v>0.11061664576402042</v>
      </c>
      <c r="K25" s="466">
        <f>K19+K23</f>
        <v>0.11061664576402042</v>
      </c>
      <c r="L25" s="446"/>
      <c r="M25" s="446"/>
      <c r="N25" s="462"/>
      <c r="O25" s="446"/>
      <c r="P25" s="446"/>
      <c r="Q25" s="446"/>
      <c r="R25" s="446"/>
      <c r="T25" s="440"/>
    </row>
    <row r="26" spans="1:20">
      <c r="L26" s="440"/>
      <c r="M26" s="440"/>
      <c r="N26" s="440"/>
      <c r="O26" s="446"/>
      <c r="P26" s="446"/>
      <c r="Q26" s="446"/>
      <c r="R26" s="446"/>
      <c r="T26" s="440"/>
    </row>
    <row r="28" spans="1:20">
      <c r="A28" s="444"/>
      <c r="F28" s="446"/>
      <c r="L28" s="446"/>
      <c r="M28" s="446"/>
      <c r="N28" s="467"/>
      <c r="O28" s="446"/>
      <c r="P28" s="446"/>
      <c r="Q28" s="446"/>
      <c r="R28" s="440"/>
      <c r="T28" s="440"/>
    </row>
    <row r="29" spans="1:20" ht="14.1" customHeight="1">
      <c r="A29" s="670" t="str">
        <f>+A1</f>
        <v>Attachment 10</v>
      </c>
      <c r="B29" s="670"/>
      <c r="C29" s="670"/>
      <c r="D29" s="670"/>
      <c r="E29" s="670"/>
      <c r="F29" s="670"/>
      <c r="G29" s="670"/>
      <c r="H29" s="670"/>
      <c r="I29" s="670"/>
      <c r="J29" s="670"/>
      <c r="K29" s="670"/>
      <c r="L29" s="670"/>
      <c r="M29" s="670"/>
      <c r="N29" s="670"/>
      <c r="O29" s="670"/>
      <c r="P29" s="670"/>
      <c r="Q29" s="670"/>
      <c r="R29" s="442" t="s">
        <v>343</v>
      </c>
      <c r="T29" s="440"/>
    </row>
    <row r="30" spans="1:20">
      <c r="A30" s="670" t="s">
        <v>688</v>
      </c>
      <c r="B30" s="670"/>
      <c r="C30" s="670"/>
      <c r="D30" s="670"/>
      <c r="E30" s="670"/>
      <c r="F30" s="670"/>
      <c r="G30" s="670"/>
      <c r="H30" s="670"/>
      <c r="I30" s="670"/>
      <c r="J30" s="670"/>
      <c r="K30" s="670"/>
      <c r="L30" s="670"/>
      <c r="M30" s="670"/>
      <c r="N30" s="670"/>
      <c r="O30" s="670"/>
      <c r="P30" s="670"/>
      <c r="Q30" s="670"/>
      <c r="R30" s="440"/>
      <c r="T30" s="440"/>
    </row>
    <row r="31" spans="1:20">
      <c r="A31" s="671" t="s">
        <v>957</v>
      </c>
      <c r="B31" s="671"/>
      <c r="C31" s="671"/>
      <c r="D31" s="671"/>
      <c r="E31" s="671"/>
      <c r="F31" s="671"/>
      <c r="G31" s="671"/>
      <c r="H31" s="671"/>
      <c r="I31" s="671"/>
      <c r="J31" s="671"/>
      <c r="K31" s="671"/>
      <c r="L31" s="671"/>
      <c r="M31" s="671"/>
      <c r="N31" s="671"/>
      <c r="O31" s="671"/>
      <c r="P31" s="671"/>
      <c r="Q31" s="671"/>
      <c r="R31" s="440"/>
      <c r="T31" s="440"/>
    </row>
    <row r="32" spans="1:20">
      <c r="A32" s="444"/>
      <c r="E32" s="454"/>
      <c r="G32" s="440"/>
      <c r="H32" s="440"/>
      <c r="I32" s="440"/>
      <c r="J32" s="440"/>
      <c r="K32" s="440"/>
      <c r="L32" s="446"/>
      <c r="M32" s="446"/>
      <c r="N32" s="446"/>
      <c r="O32" s="446"/>
      <c r="P32" s="446"/>
      <c r="Q32" s="446"/>
      <c r="R32" s="440"/>
      <c r="T32" s="440"/>
    </row>
    <row r="33" spans="1:19">
      <c r="A33" s="444"/>
      <c r="C33" s="469">
        <v>-1</v>
      </c>
      <c r="D33" s="469">
        <v>-2</v>
      </c>
      <c r="E33" s="469">
        <v>-3</v>
      </c>
      <c r="F33" s="469">
        <v>-4</v>
      </c>
      <c r="G33" s="469">
        <v>-5</v>
      </c>
      <c r="H33" s="469">
        <v>-6</v>
      </c>
      <c r="I33" s="469">
        <v>-7</v>
      </c>
      <c r="J33" s="469">
        <v>-8</v>
      </c>
      <c r="K33" s="469">
        <v>-9</v>
      </c>
      <c r="L33" s="469">
        <v>-10</v>
      </c>
      <c r="M33" s="469" t="s">
        <v>887</v>
      </c>
      <c r="N33" s="469">
        <v>-11</v>
      </c>
      <c r="O33" s="469">
        <v>-12</v>
      </c>
      <c r="P33" s="469">
        <v>-13</v>
      </c>
      <c r="Q33" s="469">
        <v>-14</v>
      </c>
      <c r="R33" s="448"/>
      <c r="S33" s="440"/>
    </row>
    <row r="34" spans="1:19" ht="36">
      <c r="A34" s="470" t="s">
        <v>460</v>
      </c>
      <c r="B34" s="471"/>
      <c r="C34" s="472" t="s">
        <v>707</v>
      </c>
      <c r="D34" s="473" t="s">
        <v>708</v>
      </c>
      <c r="E34" s="474" t="s">
        <v>709</v>
      </c>
      <c r="F34" s="474" t="s">
        <v>710</v>
      </c>
      <c r="G34" s="474" t="s">
        <v>705</v>
      </c>
      <c r="H34" s="473" t="s">
        <v>711</v>
      </c>
      <c r="I34" s="473" t="s">
        <v>712</v>
      </c>
      <c r="J34" s="474" t="s">
        <v>713</v>
      </c>
      <c r="K34" s="475" t="s">
        <v>714</v>
      </c>
      <c r="L34" s="475" t="s">
        <v>715</v>
      </c>
      <c r="M34" s="475" t="s">
        <v>888</v>
      </c>
      <c r="N34" s="475" t="s">
        <v>716</v>
      </c>
      <c r="O34" s="475" t="s">
        <v>717</v>
      </c>
      <c r="P34" s="475" t="s">
        <v>718</v>
      </c>
      <c r="Q34" s="475" t="s">
        <v>719</v>
      </c>
      <c r="R34" s="448"/>
      <c r="S34" s="440"/>
    </row>
    <row r="35" spans="1:19" ht="24">
      <c r="A35" s="476"/>
      <c r="B35" s="477"/>
      <c r="C35" s="478"/>
      <c r="D35" s="478"/>
      <c r="E35" s="479" t="s">
        <v>37</v>
      </c>
      <c r="F35" s="479" t="s">
        <v>720</v>
      </c>
      <c r="G35" s="479" t="s">
        <v>721</v>
      </c>
      <c r="H35" s="479" t="s">
        <v>722</v>
      </c>
      <c r="I35" s="479" t="s">
        <v>723</v>
      </c>
      <c r="J35" s="479" t="s">
        <v>724</v>
      </c>
      <c r="K35" s="479" t="s">
        <v>725</v>
      </c>
      <c r="L35" s="480" t="s">
        <v>726</v>
      </c>
      <c r="M35" s="480" t="s">
        <v>870</v>
      </c>
      <c r="N35" s="481" t="s">
        <v>889</v>
      </c>
      <c r="O35" s="482" t="s">
        <v>727</v>
      </c>
      <c r="P35" s="482" t="s">
        <v>895</v>
      </c>
      <c r="Q35" s="481" t="s">
        <v>894</v>
      </c>
      <c r="R35" s="448"/>
      <c r="S35" s="440"/>
    </row>
    <row r="36" spans="1:19">
      <c r="A36" s="483"/>
      <c r="B36" s="440"/>
      <c r="C36" s="484"/>
      <c r="D36" s="484"/>
      <c r="E36" s="484"/>
      <c r="F36" s="484"/>
      <c r="G36" s="484"/>
      <c r="H36" s="484"/>
      <c r="I36" s="484"/>
      <c r="J36" s="484"/>
      <c r="K36" s="484"/>
      <c r="L36" s="484"/>
      <c r="M36" s="484"/>
      <c r="N36" s="484"/>
      <c r="O36" s="485"/>
      <c r="P36" s="485"/>
      <c r="Q36" s="485"/>
      <c r="R36" s="448"/>
      <c r="S36" s="440"/>
    </row>
    <row r="37" spans="1:19">
      <c r="A37" s="486" t="s">
        <v>729</v>
      </c>
      <c r="B37" s="487"/>
      <c r="C37" s="488" t="s">
        <v>884</v>
      </c>
      <c r="D37" s="489"/>
      <c r="E37" s="490">
        <v>0</v>
      </c>
      <c r="F37" s="490">
        <v>0</v>
      </c>
      <c r="G37" s="491">
        <f t="shared" ref="G37:G55" si="0">$K$25</f>
        <v>0.11061664576402042</v>
      </c>
      <c r="H37" s="492">
        <f t="shared" ref="H37:H55" si="1">F37*G37</f>
        <v>0</v>
      </c>
      <c r="I37" s="490">
        <v>0</v>
      </c>
      <c r="J37" s="490">
        <v>0</v>
      </c>
      <c r="K37" s="492">
        <f t="shared" ref="K37:K55" si="2">I37+H37+J37</f>
        <v>0</v>
      </c>
      <c r="L37" s="493">
        <f>'Att 12 - Proj Cost Adj'!C14</f>
        <v>0</v>
      </c>
      <c r="M37" s="493">
        <f>'Att 12 - Proj Cost Adj'!C47</f>
        <v>0</v>
      </c>
      <c r="N37" s="492">
        <f>+K37+L37+M37</f>
        <v>0</v>
      </c>
      <c r="O37" s="490">
        <v>0</v>
      </c>
      <c r="P37" s="490">
        <v>0</v>
      </c>
      <c r="Q37" s="492">
        <f t="shared" ref="Q37:Q56" si="3">SUM(N37:P37)</f>
        <v>0</v>
      </c>
      <c r="R37" s="448"/>
      <c r="S37" s="442"/>
    </row>
    <row r="38" spans="1:19">
      <c r="A38" s="486" t="s">
        <v>730</v>
      </c>
      <c r="B38" s="487"/>
      <c r="C38" s="488" t="s">
        <v>885</v>
      </c>
      <c r="D38" s="489"/>
      <c r="E38" s="490">
        <v>0</v>
      </c>
      <c r="F38" s="490">
        <v>0</v>
      </c>
      <c r="G38" s="491">
        <f t="shared" si="0"/>
        <v>0.11061664576402042</v>
      </c>
      <c r="H38" s="492">
        <f t="shared" si="1"/>
        <v>0</v>
      </c>
      <c r="I38" s="490">
        <v>0</v>
      </c>
      <c r="J38" s="490">
        <v>0</v>
      </c>
      <c r="K38" s="492">
        <f t="shared" si="2"/>
        <v>0</v>
      </c>
      <c r="L38" s="493">
        <f>'Att 12 - Proj Cost Adj'!C27</f>
        <v>0</v>
      </c>
      <c r="M38" s="493">
        <f>'Att 12 - Proj Cost Adj'!C61</f>
        <v>0</v>
      </c>
      <c r="N38" s="492">
        <f t="shared" ref="N38:N55" si="4">+K38+L38+M38</f>
        <v>0</v>
      </c>
      <c r="O38" s="490">
        <v>0</v>
      </c>
      <c r="P38" s="490">
        <v>0</v>
      </c>
      <c r="Q38" s="492">
        <f t="shared" si="3"/>
        <v>0</v>
      </c>
      <c r="R38" s="448"/>
      <c r="S38" s="442"/>
    </row>
    <row r="39" spans="1:19" ht="12.75">
      <c r="A39" s="494" t="s">
        <v>846</v>
      </c>
      <c r="B39" s="487"/>
      <c r="C39" s="488" t="s">
        <v>886</v>
      </c>
      <c r="D39" s="489"/>
      <c r="E39" s="490">
        <v>0</v>
      </c>
      <c r="F39" s="490">
        <v>0</v>
      </c>
      <c r="G39" s="491">
        <f t="shared" si="0"/>
        <v>0.11061664576402042</v>
      </c>
      <c r="H39" s="492">
        <f t="shared" si="1"/>
        <v>0</v>
      </c>
      <c r="I39" s="490">
        <v>0</v>
      </c>
      <c r="J39" s="490">
        <v>0</v>
      </c>
      <c r="K39" s="492">
        <f t="shared" si="2"/>
        <v>0</v>
      </c>
      <c r="L39" s="495"/>
      <c r="M39" s="495"/>
      <c r="N39" s="492">
        <f t="shared" si="4"/>
        <v>0</v>
      </c>
      <c r="O39" s="490">
        <v>0</v>
      </c>
      <c r="P39" s="490">
        <v>0</v>
      </c>
      <c r="Q39" s="492">
        <f t="shared" si="3"/>
        <v>0</v>
      </c>
      <c r="R39" s="448"/>
      <c r="S39" s="442"/>
    </row>
    <row r="40" spans="1:19" ht="12.75">
      <c r="A40" s="494" t="s">
        <v>846</v>
      </c>
      <c r="B40" s="487"/>
      <c r="C40" s="488"/>
      <c r="D40" s="489"/>
      <c r="E40" s="490">
        <v>0</v>
      </c>
      <c r="F40" s="490">
        <v>0</v>
      </c>
      <c r="G40" s="491">
        <f t="shared" si="0"/>
        <v>0.11061664576402042</v>
      </c>
      <c r="H40" s="492">
        <f t="shared" si="1"/>
        <v>0</v>
      </c>
      <c r="I40" s="490">
        <v>0</v>
      </c>
      <c r="J40" s="490">
        <v>0</v>
      </c>
      <c r="K40" s="492">
        <f t="shared" si="2"/>
        <v>0</v>
      </c>
      <c r="L40" s="495"/>
      <c r="M40" s="495"/>
      <c r="N40" s="492">
        <f t="shared" si="4"/>
        <v>0</v>
      </c>
      <c r="O40" s="490">
        <v>0</v>
      </c>
      <c r="P40" s="490">
        <v>0</v>
      </c>
      <c r="Q40" s="492">
        <f t="shared" si="3"/>
        <v>0</v>
      </c>
      <c r="R40" s="448"/>
      <c r="S40" s="442"/>
    </row>
    <row r="41" spans="1:19" ht="12.75">
      <c r="A41" s="494" t="s">
        <v>846</v>
      </c>
      <c r="B41" s="487"/>
      <c r="C41" s="488"/>
      <c r="D41" s="489"/>
      <c r="E41" s="490">
        <v>0</v>
      </c>
      <c r="F41" s="490">
        <v>0</v>
      </c>
      <c r="G41" s="491">
        <f t="shared" si="0"/>
        <v>0.11061664576402042</v>
      </c>
      <c r="H41" s="492">
        <f t="shared" si="1"/>
        <v>0</v>
      </c>
      <c r="I41" s="490">
        <v>0</v>
      </c>
      <c r="J41" s="490">
        <v>0</v>
      </c>
      <c r="K41" s="492">
        <f t="shared" si="2"/>
        <v>0</v>
      </c>
      <c r="L41" s="495"/>
      <c r="M41" s="495"/>
      <c r="N41" s="492">
        <f t="shared" si="4"/>
        <v>0</v>
      </c>
      <c r="O41" s="490">
        <v>0</v>
      </c>
      <c r="P41" s="490">
        <v>0</v>
      </c>
      <c r="Q41" s="492">
        <f t="shared" si="3"/>
        <v>0</v>
      </c>
      <c r="R41" s="448"/>
      <c r="S41" s="442"/>
    </row>
    <row r="42" spans="1:19" ht="12.75">
      <c r="A42" s="494" t="s">
        <v>846</v>
      </c>
      <c r="B42" s="487"/>
      <c r="C42" s="488"/>
      <c r="D42" s="489"/>
      <c r="E42" s="490">
        <v>0</v>
      </c>
      <c r="F42" s="490">
        <v>0</v>
      </c>
      <c r="G42" s="491">
        <f t="shared" si="0"/>
        <v>0.11061664576402042</v>
      </c>
      <c r="H42" s="492">
        <f t="shared" si="1"/>
        <v>0</v>
      </c>
      <c r="I42" s="490">
        <v>0</v>
      </c>
      <c r="J42" s="490">
        <v>0</v>
      </c>
      <c r="K42" s="492">
        <f t="shared" si="2"/>
        <v>0</v>
      </c>
      <c r="L42" s="495"/>
      <c r="M42" s="495"/>
      <c r="N42" s="492">
        <f t="shared" si="4"/>
        <v>0</v>
      </c>
      <c r="O42" s="490">
        <v>0</v>
      </c>
      <c r="P42" s="490">
        <v>0</v>
      </c>
      <c r="Q42" s="492">
        <f t="shared" si="3"/>
        <v>0</v>
      </c>
      <c r="R42" s="448"/>
      <c r="S42" s="442"/>
    </row>
    <row r="43" spans="1:19" ht="12.75">
      <c r="A43" s="494" t="s">
        <v>846</v>
      </c>
      <c r="B43" s="487"/>
      <c r="C43" s="488"/>
      <c r="D43" s="489"/>
      <c r="E43" s="490">
        <v>0</v>
      </c>
      <c r="F43" s="490">
        <v>0</v>
      </c>
      <c r="G43" s="491">
        <f t="shared" si="0"/>
        <v>0.11061664576402042</v>
      </c>
      <c r="H43" s="492">
        <f t="shared" si="1"/>
        <v>0</v>
      </c>
      <c r="I43" s="490">
        <v>0</v>
      </c>
      <c r="J43" s="490">
        <v>0</v>
      </c>
      <c r="K43" s="492">
        <f t="shared" si="2"/>
        <v>0</v>
      </c>
      <c r="L43" s="495"/>
      <c r="M43" s="495"/>
      <c r="N43" s="492">
        <f t="shared" si="4"/>
        <v>0</v>
      </c>
      <c r="O43" s="490">
        <v>0</v>
      </c>
      <c r="P43" s="490">
        <v>0</v>
      </c>
      <c r="Q43" s="492">
        <f t="shared" si="3"/>
        <v>0</v>
      </c>
      <c r="R43" s="448"/>
      <c r="S43" s="442"/>
    </row>
    <row r="44" spans="1:19" ht="12.75">
      <c r="A44" s="494" t="s">
        <v>846</v>
      </c>
      <c r="B44" s="487"/>
      <c r="C44" s="488"/>
      <c r="D44" s="496"/>
      <c r="E44" s="490">
        <v>0</v>
      </c>
      <c r="F44" s="490">
        <v>0</v>
      </c>
      <c r="G44" s="491">
        <f t="shared" si="0"/>
        <v>0.11061664576402042</v>
      </c>
      <c r="H44" s="492">
        <f t="shared" si="1"/>
        <v>0</v>
      </c>
      <c r="I44" s="490">
        <v>0</v>
      </c>
      <c r="J44" s="490">
        <v>0</v>
      </c>
      <c r="K44" s="492">
        <f t="shared" si="2"/>
        <v>0</v>
      </c>
      <c r="L44" s="495"/>
      <c r="M44" s="495"/>
      <c r="N44" s="492">
        <f t="shared" si="4"/>
        <v>0</v>
      </c>
      <c r="O44" s="490">
        <v>0</v>
      </c>
      <c r="P44" s="490">
        <v>0</v>
      </c>
      <c r="Q44" s="492">
        <f t="shared" si="3"/>
        <v>0</v>
      </c>
      <c r="R44" s="448"/>
      <c r="S44" s="442"/>
    </row>
    <row r="45" spans="1:19" ht="12.75">
      <c r="A45" s="494" t="s">
        <v>846</v>
      </c>
      <c r="B45" s="487"/>
      <c r="C45" s="488"/>
      <c r="D45" s="489"/>
      <c r="E45" s="490">
        <v>0</v>
      </c>
      <c r="F45" s="490">
        <v>0</v>
      </c>
      <c r="G45" s="491">
        <f t="shared" si="0"/>
        <v>0.11061664576402042</v>
      </c>
      <c r="H45" s="492">
        <f t="shared" si="1"/>
        <v>0</v>
      </c>
      <c r="I45" s="490">
        <v>0</v>
      </c>
      <c r="J45" s="490">
        <v>0</v>
      </c>
      <c r="K45" s="492">
        <f t="shared" si="2"/>
        <v>0</v>
      </c>
      <c r="L45" s="495"/>
      <c r="M45" s="495"/>
      <c r="N45" s="492">
        <f t="shared" si="4"/>
        <v>0</v>
      </c>
      <c r="O45" s="490">
        <v>0</v>
      </c>
      <c r="P45" s="490">
        <v>0</v>
      </c>
      <c r="Q45" s="492">
        <f t="shared" si="3"/>
        <v>0</v>
      </c>
      <c r="R45" s="448"/>
      <c r="S45" s="442"/>
    </row>
    <row r="46" spans="1:19" ht="12.75">
      <c r="A46" s="494" t="s">
        <v>846</v>
      </c>
      <c r="B46" s="487"/>
      <c r="C46" s="488"/>
      <c r="D46" s="489"/>
      <c r="E46" s="490">
        <v>0</v>
      </c>
      <c r="F46" s="490">
        <v>0</v>
      </c>
      <c r="G46" s="491">
        <f t="shared" si="0"/>
        <v>0.11061664576402042</v>
      </c>
      <c r="H46" s="492">
        <f t="shared" si="1"/>
        <v>0</v>
      </c>
      <c r="I46" s="490">
        <v>0</v>
      </c>
      <c r="J46" s="490">
        <v>0</v>
      </c>
      <c r="K46" s="492">
        <f t="shared" si="2"/>
        <v>0</v>
      </c>
      <c r="L46" s="495"/>
      <c r="M46" s="495"/>
      <c r="N46" s="492">
        <f t="shared" si="4"/>
        <v>0</v>
      </c>
      <c r="O46" s="490">
        <v>0</v>
      </c>
      <c r="P46" s="490">
        <v>0</v>
      </c>
      <c r="Q46" s="492">
        <f t="shared" si="3"/>
        <v>0</v>
      </c>
      <c r="R46" s="448"/>
      <c r="S46" s="442"/>
    </row>
    <row r="47" spans="1:19" ht="12.75">
      <c r="A47" s="494" t="s">
        <v>846</v>
      </c>
      <c r="B47" s="487"/>
      <c r="C47" s="488"/>
      <c r="D47" s="489"/>
      <c r="E47" s="490">
        <v>0</v>
      </c>
      <c r="F47" s="490">
        <v>0</v>
      </c>
      <c r="G47" s="491">
        <f t="shared" si="0"/>
        <v>0.11061664576402042</v>
      </c>
      <c r="H47" s="492">
        <f t="shared" si="1"/>
        <v>0</v>
      </c>
      <c r="I47" s="490">
        <v>0</v>
      </c>
      <c r="J47" s="490">
        <v>0</v>
      </c>
      <c r="K47" s="492">
        <f t="shared" si="2"/>
        <v>0</v>
      </c>
      <c r="L47" s="495"/>
      <c r="M47" s="495"/>
      <c r="N47" s="492">
        <f t="shared" si="4"/>
        <v>0</v>
      </c>
      <c r="O47" s="490">
        <v>0</v>
      </c>
      <c r="P47" s="490">
        <v>0</v>
      </c>
      <c r="Q47" s="492">
        <f t="shared" si="3"/>
        <v>0</v>
      </c>
      <c r="R47" s="448"/>
      <c r="S47" s="442"/>
    </row>
    <row r="48" spans="1:19" ht="12.75">
      <c r="A48" s="494" t="s">
        <v>846</v>
      </c>
      <c r="B48" s="487"/>
      <c r="C48" s="488"/>
      <c r="D48" s="489"/>
      <c r="E48" s="490">
        <v>0</v>
      </c>
      <c r="F48" s="490">
        <v>0</v>
      </c>
      <c r="G48" s="491">
        <f t="shared" si="0"/>
        <v>0.11061664576402042</v>
      </c>
      <c r="H48" s="492">
        <f t="shared" si="1"/>
        <v>0</v>
      </c>
      <c r="I48" s="490">
        <v>0</v>
      </c>
      <c r="J48" s="490">
        <v>0</v>
      </c>
      <c r="K48" s="492">
        <f t="shared" si="2"/>
        <v>0</v>
      </c>
      <c r="L48" s="495"/>
      <c r="M48" s="495"/>
      <c r="N48" s="492">
        <f t="shared" si="4"/>
        <v>0</v>
      </c>
      <c r="O48" s="490">
        <v>0</v>
      </c>
      <c r="P48" s="490">
        <v>0</v>
      </c>
      <c r="Q48" s="492">
        <f t="shared" si="3"/>
        <v>0</v>
      </c>
      <c r="R48" s="448"/>
      <c r="S48" s="442"/>
    </row>
    <row r="49" spans="1:19" ht="12.75">
      <c r="A49" s="494" t="s">
        <v>846</v>
      </c>
      <c r="B49" s="487"/>
      <c r="C49" s="488"/>
      <c r="D49" s="489"/>
      <c r="E49" s="490">
        <v>0</v>
      </c>
      <c r="F49" s="490">
        <v>0</v>
      </c>
      <c r="G49" s="491">
        <f t="shared" si="0"/>
        <v>0.11061664576402042</v>
      </c>
      <c r="H49" s="492">
        <f t="shared" si="1"/>
        <v>0</v>
      </c>
      <c r="I49" s="490">
        <v>0</v>
      </c>
      <c r="J49" s="490">
        <v>0</v>
      </c>
      <c r="K49" s="492">
        <f t="shared" si="2"/>
        <v>0</v>
      </c>
      <c r="L49" s="495"/>
      <c r="M49" s="495"/>
      <c r="N49" s="492">
        <f t="shared" si="4"/>
        <v>0</v>
      </c>
      <c r="O49" s="490">
        <v>0</v>
      </c>
      <c r="P49" s="490">
        <v>0</v>
      </c>
      <c r="Q49" s="492">
        <f t="shared" si="3"/>
        <v>0</v>
      </c>
      <c r="R49" s="448"/>
      <c r="S49" s="442"/>
    </row>
    <row r="50" spans="1:19" ht="12.75">
      <c r="A50" s="494" t="s">
        <v>846</v>
      </c>
      <c r="B50" s="487"/>
      <c r="C50" s="488"/>
      <c r="D50" s="489"/>
      <c r="E50" s="490">
        <v>0</v>
      </c>
      <c r="F50" s="490">
        <v>0</v>
      </c>
      <c r="G50" s="491">
        <f t="shared" si="0"/>
        <v>0.11061664576402042</v>
      </c>
      <c r="H50" s="492">
        <f t="shared" si="1"/>
        <v>0</v>
      </c>
      <c r="I50" s="490">
        <v>0</v>
      </c>
      <c r="J50" s="490">
        <v>0</v>
      </c>
      <c r="K50" s="492">
        <f t="shared" si="2"/>
        <v>0</v>
      </c>
      <c r="L50" s="495"/>
      <c r="M50" s="495"/>
      <c r="N50" s="492">
        <f t="shared" si="4"/>
        <v>0</v>
      </c>
      <c r="O50" s="490">
        <v>0</v>
      </c>
      <c r="P50" s="490">
        <v>0</v>
      </c>
      <c r="Q50" s="492">
        <f t="shared" si="3"/>
        <v>0</v>
      </c>
      <c r="R50" s="448"/>
      <c r="S50" s="442"/>
    </row>
    <row r="51" spans="1:19" ht="12.75">
      <c r="A51" s="494" t="s">
        <v>846</v>
      </c>
      <c r="B51" s="487"/>
      <c r="C51" s="488"/>
      <c r="D51" s="489"/>
      <c r="E51" s="490">
        <v>0</v>
      </c>
      <c r="F51" s="490">
        <v>0</v>
      </c>
      <c r="G51" s="491">
        <f t="shared" si="0"/>
        <v>0.11061664576402042</v>
      </c>
      <c r="H51" s="492">
        <f t="shared" si="1"/>
        <v>0</v>
      </c>
      <c r="I51" s="490">
        <v>0</v>
      </c>
      <c r="J51" s="490">
        <v>0</v>
      </c>
      <c r="K51" s="492">
        <f t="shared" si="2"/>
        <v>0</v>
      </c>
      <c r="L51" s="495"/>
      <c r="M51" s="495"/>
      <c r="N51" s="492">
        <f t="shared" si="4"/>
        <v>0</v>
      </c>
      <c r="O51" s="490">
        <v>0</v>
      </c>
      <c r="P51" s="490">
        <v>0</v>
      </c>
      <c r="Q51" s="492">
        <f t="shared" si="3"/>
        <v>0</v>
      </c>
      <c r="R51" s="448"/>
      <c r="S51" s="442"/>
    </row>
    <row r="52" spans="1:19" ht="12.75">
      <c r="A52" s="494" t="s">
        <v>846</v>
      </c>
      <c r="C52" s="497"/>
      <c r="D52" s="497"/>
      <c r="E52" s="490">
        <v>0</v>
      </c>
      <c r="F52" s="490">
        <v>0</v>
      </c>
      <c r="G52" s="491">
        <f t="shared" si="0"/>
        <v>0.11061664576402042</v>
      </c>
      <c r="H52" s="492">
        <f t="shared" si="1"/>
        <v>0</v>
      </c>
      <c r="I52" s="490">
        <v>0</v>
      </c>
      <c r="J52" s="490">
        <v>0</v>
      </c>
      <c r="K52" s="492">
        <f t="shared" si="2"/>
        <v>0</v>
      </c>
      <c r="L52" s="495"/>
      <c r="M52" s="495"/>
      <c r="N52" s="492">
        <f t="shared" si="4"/>
        <v>0</v>
      </c>
      <c r="O52" s="490">
        <v>0</v>
      </c>
      <c r="P52" s="490">
        <v>0</v>
      </c>
      <c r="Q52" s="492">
        <f t="shared" si="3"/>
        <v>0</v>
      </c>
      <c r="R52" s="448"/>
      <c r="S52" s="442"/>
    </row>
    <row r="53" spans="1:19" ht="12.75">
      <c r="A53" s="494" t="s">
        <v>846</v>
      </c>
      <c r="C53" s="497"/>
      <c r="D53" s="497"/>
      <c r="E53" s="490">
        <v>0</v>
      </c>
      <c r="F53" s="490">
        <v>0</v>
      </c>
      <c r="G53" s="491">
        <f t="shared" si="0"/>
        <v>0.11061664576402042</v>
      </c>
      <c r="H53" s="492">
        <f t="shared" si="1"/>
        <v>0</v>
      </c>
      <c r="I53" s="490">
        <v>0</v>
      </c>
      <c r="J53" s="490">
        <v>0</v>
      </c>
      <c r="K53" s="492">
        <f t="shared" si="2"/>
        <v>0</v>
      </c>
      <c r="L53" s="495"/>
      <c r="M53" s="495"/>
      <c r="N53" s="492">
        <f t="shared" si="4"/>
        <v>0</v>
      </c>
      <c r="O53" s="490">
        <v>0</v>
      </c>
      <c r="P53" s="490">
        <v>0</v>
      </c>
      <c r="Q53" s="492">
        <f t="shared" si="3"/>
        <v>0</v>
      </c>
      <c r="R53" s="448"/>
      <c r="S53" s="442"/>
    </row>
    <row r="54" spans="1:19" ht="12.75">
      <c r="A54" s="494" t="s">
        <v>846</v>
      </c>
      <c r="C54" s="497"/>
      <c r="D54" s="497"/>
      <c r="E54" s="490">
        <v>0</v>
      </c>
      <c r="F54" s="490">
        <v>0</v>
      </c>
      <c r="G54" s="491">
        <f t="shared" si="0"/>
        <v>0.11061664576402042</v>
      </c>
      <c r="H54" s="492">
        <f t="shared" si="1"/>
        <v>0</v>
      </c>
      <c r="I54" s="490">
        <v>0</v>
      </c>
      <c r="J54" s="490">
        <v>0</v>
      </c>
      <c r="K54" s="492">
        <f t="shared" si="2"/>
        <v>0</v>
      </c>
      <c r="L54" s="495"/>
      <c r="M54" s="495"/>
      <c r="N54" s="492">
        <f t="shared" si="4"/>
        <v>0</v>
      </c>
      <c r="O54" s="490">
        <v>0</v>
      </c>
      <c r="P54" s="490">
        <v>0</v>
      </c>
      <c r="Q54" s="492">
        <f t="shared" si="3"/>
        <v>0</v>
      </c>
      <c r="R54" s="448"/>
      <c r="S54" s="442"/>
    </row>
    <row r="55" spans="1:19" ht="12.75">
      <c r="A55" s="494" t="s">
        <v>846</v>
      </c>
      <c r="C55" s="497"/>
      <c r="D55" s="497"/>
      <c r="E55" s="490">
        <v>0</v>
      </c>
      <c r="F55" s="490">
        <v>0</v>
      </c>
      <c r="G55" s="491">
        <f t="shared" si="0"/>
        <v>0.11061664576402042</v>
      </c>
      <c r="H55" s="492">
        <f t="shared" si="1"/>
        <v>0</v>
      </c>
      <c r="I55" s="490">
        <v>0</v>
      </c>
      <c r="J55" s="490">
        <v>0</v>
      </c>
      <c r="K55" s="492">
        <f t="shared" si="2"/>
        <v>0</v>
      </c>
      <c r="L55" s="495"/>
      <c r="M55" s="495"/>
      <c r="N55" s="492">
        <f t="shared" si="4"/>
        <v>0</v>
      </c>
      <c r="O55" s="490">
        <v>0</v>
      </c>
      <c r="P55" s="490">
        <v>0</v>
      </c>
      <c r="Q55" s="492">
        <f t="shared" si="3"/>
        <v>0</v>
      </c>
      <c r="R55" s="448"/>
      <c r="S55" s="442"/>
    </row>
    <row r="56" spans="1:19">
      <c r="A56" s="498"/>
      <c r="B56" s="498"/>
      <c r="C56" s="499"/>
      <c r="D56" s="499"/>
      <c r="E56" s="499"/>
      <c r="F56" s="499"/>
      <c r="G56" s="499"/>
      <c r="H56" s="500"/>
      <c r="I56" s="499"/>
      <c r="J56" s="500"/>
      <c r="K56" s="500"/>
      <c r="L56" s="501"/>
      <c r="M56" s="501"/>
      <c r="N56" s="501"/>
      <c r="O56" s="500"/>
      <c r="P56" s="500"/>
      <c r="Q56" s="500">
        <f t="shared" si="3"/>
        <v>0</v>
      </c>
      <c r="R56" s="448"/>
      <c r="S56" s="442"/>
    </row>
    <row r="57" spans="1:19">
      <c r="A57" s="447" t="s">
        <v>742</v>
      </c>
      <c r="C57" s="440" t="s">
        <v>731</v>
      </c>
      <c r="D57" s="440"/>
      <c r="E57" s="450"/>
      <c r="F57" s="446"/>
      <c r="G57" s="450"/>
      <c r="H57" s="446"/>
      <c r="I57" s="448"/>
      <c r="J57" s="448"/>
      <c r="K57" s="448"/>
      <c r="L57" s="448">
        <f>SUM(L37:L56)</f>
        <v>0</v>
      </c>
      <c r="M57" s="448">
        <f>SUM(M37:M56)</f>
        <v>0</v>
      </c>
      <c r="N57" s="448"/>
      <c r="O57" s="448"/>
      <c r="P57" s="448"/>
      <c r="Q57" s="448">
        <f>SUM(Q37:Q56)</f>
        <v>0</v>
      </c>
      <c r="R57" s="448"/>
      <c r="S57" s="442"/>
    </row>
    <row r="58" spans="1:19">
      <c r="E58" s="448"/>
      <c r="F58" s="448"/>
      <c r="G58" s="448"/>
      <c r="H58" s="448"/>
      <c r="I58" s="448"/>
      <c r="J58" s="448"/>
      <c r="K58" s="459"/>
    </row>
    <row r="60" spans="1:19">
      <c r="A60" s="468" t="s">
        <v>732</v>
      </c>
    </row>
    <row r="61" spans="1:19" ht="12.75" thickBot="1">
      <c r="A61" s="502" t="s">
        <v>733</v>
      </c>
    </row>
    <row r="62" spans="1:19" ht="11.65" customHeight="1">
      <c r="A62" s="503" t="s">
        <v>234</v>
      </c>
      <c r="C62" s="672" t="s">
        <v>734</v>
      </c>
      <c r="D62" s="672"/>
      <c r="E62" s="672"/>
      <c r="F62" s="672"/>
      <c r="G62" s="672"/>
      <c r="H62" s="672"/>
      <c r="I62" s="672"/>
      <c r="J62" s="672"/>
      <c r="K62" s="672"/>
      <c r="L62" s="672"/>
      <c r="M62" s="672"/>
      <c r="N62" s="672"/>
    </row>
    <row r="63" spans="1:19">
      <c r="C63" s="442" t="s">
        <v>735</v>
      </c>
    </row>
    <row r="64" spans="1:19">
      <c r="A64" s="503" t="s">
        <v>236</v>
      </c>
      <c r="C64" s="672" t="s">
        <v>893</v>
      </c>
      <c r="D64" s="672"/>
      <c r="E64" s="672"/>
      <c r="F64" s="672"/>
      <c r="G64" s="672"/>
      <c r="H64" s="672"/>
      <c r="I64" s="672"/>
      <c r="J64" s="672"/>
      <c r="K64" s="672"/>
      <c r="L64" s="672"/>
      <c r="M64" s="672"/>
      <c r="N64" s="672"/>
    </row>
    <row r="65" spans="1:14">
      <c r="A65" s="468" t="s">
        <v>237</v>
      </c>
      <c r="C65" s="584" t="s">
        <v>958</v>
      </c>
    </row>
    <row r="66" spans="1:14">
      <c r="A66" s="468" t="s">
        <v>238</v>
      </c>
      <c r="C66" s="668" t="s">
        <v>755</v>
      </c>
      <c r="D66" s="668"/>
      <c r="E66" s="668"/>
      <c r="F66" s="668"/>
      <c r="G66" s="668"/>
      <c r="H66" s="668"/>
      <c r="I66" s="668"/>
      <c r="J66" s="668"/>
      <c r="K66" s="668"/>
      <c r="L66" s="668"/>
      <c r="M66" s="668"/>
      <c r="N66" s="668"/>
    </row>
    <row r="67" spans="1:14">
      <c r="A67" s="447" t="s">
        <v>239</v>
      </c>
      <c r="C67" s="504" t="s">
        <v>898</v>
      </c>
      <c r="D67" s="504"/>
      <c r="E67" s="504"/>
      <c r="F67" s="504"/>
      <c r="G67" s="504"/>
      <c r="H67" s="504"/>
      <c r="I67" s="504"/>
      <c r="J67" s="504"/>
      <c r="K67" s="504"/>
      <c r="L67" s="446"/>
      <c r="M67" s="446"/>
      <c r="N67" s="505"/>
    </row>
    <row r="68" spans="1:14">
      <c r="A68" s="468" t="s">
        <v>241</v>
      </c>
      <c r="C68" s="668" t="s">
        <v>736</v>
      </c>
      <c r="D68" s="668"/>
      <c r="E68" s="668"/>
      <c r="F68" s="668"/>
      <c r="G68" s="668"/>
      <c r="H68" s="668"/>
      <c r="I68" s="668"/>
      <c r="J68" s="668"/>
      <c r="K68" s="668"/>
      <c r="L68" s="668"/>
      <c r="M68" s="668"/>
      <c r="N68" s="668"/>
    </row>
    <row r="69" spans="1:14">
      <c r="A69" s="468" t="s">
        <v>243</v>
      </c>
      <c r="C69" s="668" t="s">
        <v>743</v>
      </c>
      <c r="D69" s="668"/>
      <c r="E69" s="668"/>
      <c r="F69" s="668"/>
      <c r="G69" s="668"/>
      <c r="H69" s="668"/>
      <c r="I69" s="668"/>
      <c r="J69" s="668"/>
      <c r="K69" s="668"/>
      <c r="L69" s="668"/>
      <c r="M69" s="668"/>
      <c r="N69" s="668"/>
    </row>
    <row r="70" spans="1:14">
      <c r="A70" s="468" t="s">
        <v>245</v>
      </c>
      <c r="C70" s="442" t="s">
        <v>899</v>
      </c>
    </row>
  </sheetData>
  <mergeCells count="11">
    <mergeCell ref="C69:N69"/>
    <mergeCell ref="A1:Q1"/>
    <mergeCell ref="A2:Q2"/>
    <mergeCell ref="A3:Q3"/>
    <mergeCell ref="A29:Q29"/>
    <mergeCell ref="A30:Q30"/>
    <mergeCell ref="A31:Q31"/>
    <mergeCell ref="C62:N62"/>
    <mergeCell ref="C64:N64"/>
    <mergeCell ref="C66:N66"/>
    <mergeCell ref="C68:N68"/>
  </mergeCells>
  <pageMargins left="0.25" right="0.25" top="0.75" bottom="0.75" header="0.3" footer="0.3"/>
  <pageSetup scale="46" fitToHeight="0" orientation="landscape" r:id="rId1"/>
  <rowBreaks count="1" manualBreakCount="1">
    <brk id="28" max="17" man="1"/>
  </rowBreaks>
  <colBreaks count="1" manualBreakCount="1">
    <brk id="1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6FDC-B528-4B46-9503-D552B5E0F5D2}">
  <sheetPr>
    <pageSetUpPr fitToPage="1"/>
  </sheetPr>
  <dimension ref="A1:P153"/>
  <sheetViews>
    <sheetView topLeftCell="A5" zoomScaleNormal="100" workbookViewId="0">
      <selection activeCell="B32" sqref="B32"/>
    </sheetView>
  </sheetViews>
  <sheetFormatPr defaultColWidth="8.83203125" defaultRowHeight="12"/>
  <cols>
    <col min="1" max="1" width="8.83203125" style="427"/>
    <col min="2" max="2" width="48.83203125" style="426" bestFit="1" customWidth="1"/>
    <col min="3" max="3" width="8.83203125" style="426"/>
    <col min="4" max="4" width="21" style="426" bestFit="1" customWidth="1"/>
    <col min="5" max="5" width="12.6640625" style="426" customWidth="1"/>
    <col min="6" max="6" width="21" style="426" bestFit="1" customWidth="1"/>
    <col min="7" max="7" width="14.83203125" style="426" bestFit="1" customWidth="1"/>
    <col min="8" max="8" width="16.6640625" style="426" bestFit="1" customWidth="1"/>
    <col min="9" max="16384" width="8.83203125" style="426"/>
  </cols>
  <sheetData>
    <row r="1" spans="1:16">
      <c r="A1" s="673" t="s">
        <v>771</v>
      </c>
      <c r="B1" s="673"/>
      <c r="C1" s="673"/>
      <c r="D1" s="673"/>
      <c r="E1" s="673"/>
      <c r="F1" s="673"/>
      <c r="G1" s="673"/>
      <c r="H1" s="673"/>
    </row>
    <row r="2" spans="1:16">
      <c r="A2" s="673" t="s">
        <v>766</v>
      </c>
      <c r="B2" s="673"/>
      <c r="C2" s="673"/>
      <c r="D2" s="673"/>
      <c r="E2" s="673"/>
      <c r="F2" s="673"/>
      <c r="G2" s="673"/>
      <c r="H2" s="673"/>
    </row>
    <row r="3" spans="1:16">
      <c r="A3" s="674" t="s">
        <v>957</v>
      </c>
      <c r="B3" s="674"/>
      <c r="C3" s="674"/>
      <c r="D3" s="674"/>
      <c r="E3" s="674"/>
      <c r="F3" s="674"/>
      <c r="G3" s="674"/>
      <c r="H3" s="674"/>
      <c r="I3" s="428"/>
      <c r="J3" s="428"/>
      <c r="K3" s="428"/>
    </row>
    <row r="4" spans="1:16">
      <c r="A4" s="506"/>
      <c r="B4" s="506"/>
      <c r="C4" s="506"/>
      <c r="D4" s="506"/>
      <c r="E4" s="506"/>
      <c r="F4" s="506"/>
      <c r="G4" s="506"/>
      <c r="H4" s="506"/>
    </row>
    <row r="5" spans="1:16">
      <c r="A5" s="506"/>
      <c r="B5" s="507"/>
      <c r="C5" s="507"/>
      <c r="D5" s="507"/>
      <c r="E5" s="507"/>
      <c r="F5" s="507"/>
      <c r="G5" s="507"/>
      <c r="H5" s="507"/>
    </row>
    <row r="6" spans="1:16">
      <c r="A6" s="506"/>
      <c r="B6" s="506" t="s">
        <v>307</v>
      </c>
      <c r="C6" s="506" t="s">
        <v>308</v>
      </c>
      <c r="D6" s="506" t="s">
        <v>520</v>
      </c>
      <c r="E6" s="506" t="s">
        <v>310</v>
      </c>
      <c r="F6" s="506" t="s">
        <v>521</v>
      </c>
      <c r="G6" s="506" t="s">
        <v>312</v>
      </c>
      <c r="H6" s="506" t="s">
        <v>313</v>
      </c>
    </row>
    <row r="7" spans="1:16" ht="24">
      <c r="A7" s="508" t="s">
        <v>460</v>
      </c>
      <c r="B7" s="509" t="s">
        <v>772</v>
      </c>
      <c r="C7" s="509" t="s">
        <v>629</v>
      </c>
      <c r="D7" s="509" t="s">
        <v>773</v>
      </c>
      <c r="E7" s="509" t="s">
        <v>774</v>
      </c>
      <c r="F7" s="509" t="s">
        <v>775</v>
      </c>
      <c r="G7" s="509" t="s">
        <v>776</v>
      </c>
      <c r="H7" s="509" t="s">
        <v>777</v>
      </c>
      <c r="P7" s="427"/>
    </row>
    <row r="8" spans="1:16">
      <c r="A8" s="510"/>
      <c r="B8" s="511"/>
      <c r="C8" s="511"/>
      <c r="D8" s="511"/>
      <c r="E8" s="511"/>
      <c r="F8" s="511"/>
      <c r="G8" s="511"/>
      <c r="H8" s="511"/>
      <c r="P8" s="427"/>
    </row>
    <row r="9" spans="1:16">
      <c r="A9" s="506" t="s">
        <v>778</v>
      </c>
      <c r="B9" s="512"/>
      <c r="C9" s="507"/>
      <c r="D9" s="507"/>
      <c r="E9" s="507"/>
      <c r="F9" s="507"/>
      <c r="G9" s="507"/>
      <c r="H9" s="507"/>
    </row>
    <row r="10" spans="1:16">
      <c r="A10" s="506">
        <v>1</v>
      </c>
      <c r="B10" s="512" t="s">
        <v>838</v>
      </c>
      <c r="C10" s="513">
        <v>2027</v>
      </c>
      <c r="D10" s="605">
        <f>'Att 11c - ADIT Balance'!C40</f>
        <v>6340436</v>
      </c>
      <c r="E10" s="605">
        <f>'Att 11c - ADIT Balance'!E40</f>
        <v>0</v>
      </c>
      <c r="F10" s="605">
        <f>'Att 11c - ADIT Balance'!G40</f>
        <v>6340436</v>
      </c>
      <c r="G10" s="605">
        <f>'Att 11c - ADIT Balance'!I40</f>
        <v>0</v>
      </c>
      <c r="H10" s="605">
        <f>'Att 11c - ADIT Balance'!K40</f>
        <v>0</v>
      </c>
    </row>
    <row r="11" spans="1:16">
      <c r="A11" s="506">
        <v>2</v>
      </c>
      <c r="B11" s="512" t="s">
        <v>917</v>
      </c>
      <c r="C11" s="513">
        <v>2027</v>
      </c>
      <c r="D11" s="605">
        <f>'Att 11c - ADIT Balance'!D40-'Att 11c - ADIT Balance'!D36</f>
        <v>0</v>
      </c>
      <c r="E11" s="605">
        <f>'Att 11c - ADIT Balance'!F40-'Att 11c - ADIT Balance'!F36</f>
        <v>0</v>
      </c>
      <c r="F11" s="605">
        <f>'Att 11c - ADIT Balance'!H40-'Att 11c - ADIT Balance'!H36</f>
        <v>0</v>
      </c>
      <c r="G11" s="605">
        <f>'Att 11c - ADIT Balance'!J40-'Att 11c - ADIT Balance'!J36</f>
        <v>0</v>
      </c>
      <c r="H11" s="605">
        <f>'Att 11c - ADIT Balance'!L40-'Att 11c - ADIT Balance'!L36</f>
        <v>0</v>
      </c>
    </row>
    <row r="12" spans="1:16">
      <c r="A12" s="506">
        <v>3</v>
      </c>
      <c r="B12" s="512" t="s">
        <v>779</v>
      </c>
      <c r="C12" s="513">
        <v>2027</v>
      </c>
      <c r="D12" s="605">
        <f>'Att 11b - ADIT Proration'!F23</f>
        <v>5754898</v>
      </c>
      <c r="E12" s="605">
        <f>'Att 11b - ADIT Proration'!N23</f>
        <v>0</v>
      </c>
      <c r="F12" s="605">
        <f>'Att 11b - ADIT Proration'!H23</f>
        <v>6069189.3643835606</v>
      </c>
      <c r="G12" s="605">
        <f>'Att 11b - ADIT Proration'!J23</f>
        <v>0</v>
      </c>
      <c r="H12" s="605">
        <f>'Att 11b - ADIT Proration'!L23</f>
        <v>0</v>
      </c>
    </row>
    <row r="13" spans="1:16">
      <c r="A13" s="506">
        <v>4</v>
      </c>
      <c r="B13" s="512" t="s">
        <v>839</v>
      </c>
      <c r="C13" s="513">
        <v>2027</v>
      </c>
      <c r="D13" s="605">
        <f>D11+D12</f>
        <v>5754898</v>
      </c>
      <c r="E13" s="605">
        <f>E11+E12</f>
        <v>0</v>
      </c>
      <c r="F13" s="605">
        <f>F11+F12</f>
        <v>6069189.3643835606</v>
      </c>
      <c r="G13" s="605">
        <f>G11+G12</f>
        <v>0</v>
      </c>
      <c r="H13" s="605">
        <f>H11+H12</f>
        <v>0</v>
      </c>
    </row>
    <row r="14" spans="1:16">
      <c r="A14" s="506">
        <v>5</v>
      </c>
      <c r="B14" s="512" t="s">
        <v>780</v>
      </c>
      <c r="C14" s="507"/>
      <c r="D14" s="605">
        <f>AVERAGE(D10,D13)</f>
        <v>6047667</v>
      </c>
      <c r="E14" s="605">
        <f>AVERAGE(E10,E13)</f>
        <v>0</v>
      </c>
      <c r="F14" s="605">
        <f>AVERAGE(F10,F13)</f>
        <v>6204812.6821917798</v>
      </c>
      <c r="G14" s="605">
        <f>AVERAGE(G10,G13)</f>
        <v>0</v>
      </c>
      <c r="H14" s="605">
        <f>AVERAGE(H10,H13)</f>
        <v>0</v>
      </c>
    </row>
    <row r="15" spans="1:16">
      <c r="A15" s="510"/>
      <c r="B15" s="511"/>
      <c r="C15" s="511"/>
      <c r="D15" s="606"/>
      <c r="E15" s="606"/>
      <c r="F15" s="606"/>
      <c r="G15" s="606"/>
      <c r="H15" s="606"/>
      <c r="P15" s="427"/>
    </row>
    <row r="16" spans="1:16">
      <c r="A16" s="506" t="s">
        <v>781</v>
      </c>
      <c r="B16" s="512"/>
      <c r="C16" s="506"/>
      <c r="D16" s="607"/>
      <c r="E16" s="607"/>
      <c r="F16" s="607"/>
      <c r="G16" s="605"/>
      <c r="H16" s="605"/>
      <c r="P16" s="427"/>
    </row>
    <row r="17" spans="1:8">
      <c r="A17" s="506">
        <v>6</v>
      </c>
      <c r="B17" s="512" t="s">
        <v>840</v>
      </c>
      <c r="C17" s="513">
        <v>2027</v>
      </c>
      <c r="D17" s="605">
        <f>'Att 11c - ADIT Balance'!C82</f>
        <v>0</v>
      </c>
      <c r="E17" s="605">
        <f>'Att 11c - ADIT Balance'!E82</f>
        <v>0</v>
      </c>
      <c r="F17" s="605">
        <f>'Att 11c - ADIT Balance'!G82</f>
        <v>0</v>
      </c>
      <c r="G17" s="605">
        <f>'Att 11c - ADIT Balance'!I82</f>
        <v>0</v>
      </c>
      <c r="H17" s="605">
        <f>'Att 11c - ADIT Balance'!K82</f>
        <v>0</v>
      </c>
    </row>
    <row r="18" spans="1:8">
      <c r="A18" s="506">
        <v>7</v>
      </c>
      <c r="B18" s="512" t="s">
        <v>841</v>
      </c>
      <c r="C18" s="513">
        <v>2027</v>
      </c>
      <c r="D18" s="605">
        <f>'Att 11c - ADIT Balance'!D82-'Att 11c - ADIT Balance'!D78</f>
        <v>0</v>
      </c>
      <c r="E18" s="605">
        <f>'Att 11c - ADIT Balance'!F82-'Att 11c - ADIT Balance'!F78</f>
        <v>0</v>
      </c>
      <c r="F18" s="605">
        <f>'Att 11c - ADIT Balance'!H82-'Att 11c - ADIT Balance'!H78</f>
        <v>0</v>
      </c>
      <c r="G18" s="605">
        <f>'Att 11c - ADIT Balance'!J82-'Att 11c - ADIT Balance'!J78</f>
        <v>0</v>
      </c>
      <c r="H18" s="605">
        <f>'Att 11c - ADIT Balance'!L82-'Att 11c - ADIT Balance'!L78</f>
        <v>0</v>
      </c>
    </row>
    <row r="19" spans="1:8">
      <c r="A19" s="506">
        <v>8</v>
      </c>
      <c r="B19" s="512" t="s">
        <v>782</v>
      </c>
      <c r="C19" s="513">
        <v>2027</v>
      </c>
      <c r="D19" s="605">
        <f>'Att 11b - ADIT Proration'!F39</f>
        <v>0</v>
      </c>
      <c r="E19" s="605">
        <f>'Att 11b - ADIT Proration'!N39</f>
        <v>0</v>
      </c>
      <c r="F19" s="605">
        <f>'Att 11b - ADIT Proration'!H39</f>
        <v>0</v>
      </c>
      <c r="G19" s="605">
        <f>'Att 11b - ADIT Proration'!J39</f>
        <v>0</v>
      </c>
      <c r="H19" s="605">
        <f>'Att 11b - ADIT Proration'!L39</f>
        <v>0</v>
      </c>
    </row>
    <row r="20" spans="1:8">
      <c r="A20" s="506">
        <v>9</v>
      </c>
      <c r="B20" s="512" t="s">
        <v>842</v>
      </c>
      <c r="C20" s="513">
        <v>2027</v>
      </c>
      <c r="D20" s="605">
        <f>D18+D19</f>
        <v>0</v>
      </c>
      <c r="E20" s="605">
        <f>E18+E19</f>
        <v>0</v>
      </c>
      <c r="F20" s="605">
        <f>F18+F19</f>
        <v>0</v>
      </c>
      <c r="G20" s="605">
        <f>G18+G19</f>
        <v>0</v>
      </c>
      <c r="H20" s="605">
        <f>H18+H19</f>
        <v>0</v>
      </c>
    </row>
    <row r="21" spans="1:8">
      <c r="A21" s="506">
        <v>10</v>
      </c>
      <c r="B21" s="512" t="s">
        <v>783</v>
      </c>
      <c r="C21" s="507"/>
      <c r="D21" s="605">
        <f>AVERAGE(D17,D20)</f>
        <v>0</v>
      </c>
      <c r="E21" s="605">
        <f>AVERAGE(E17,E20)</f>
        <v>0</v>
      </c>
      <c r="F21" s="605">
        <f>AVERAGE(F17,F20)</f>
        <v>0</v>
      </c>
      <c r="G21" s="605">
        <f>AVERAGE(G17,G20)</f>
        <v>0</v>
      </c>
      <c r="H21" s="605">
        <f>AVERAGE(H17,H20)</f>
        <v>0</v>
      </c>
    </row>
    <row r="22" spans="1:8">
      <c r="A22" s="506"/>
      <c r="B22" s="512"/>
      <c r="C22" s="507"/>
      <c r="D22" s="605"/>
      <c r="E22" s="605"/>
      <c r="F22" s="606"/>
      <c r="G22" s="605"/>
      <c r="H22" s="605"/>
    </row>
    <row r="23" spans="1:8">
      <c r="A23" s="506" t="s">
        <v>784</v>
      </c>
      <c r="B23" s="512"/>
      <c r="C23" s="507"/>
      <c r="D23" s="605"/>
      <c r="E23" s="605"/>
      <c r="F23" s="605"/>
      <c r="G23" s="605"/>
      <c r="H23" s="605"/>
    </row>
    <row r="24" spans="1:8">
      <c r="A24" s="506">
        <v>11</v>
      </c>
      <c r="B24" s="512" t="s">
        <v>843</v>
      </c>
      <c r="C24" s="513">
        <v>2027</v>
      </c>
      <c r="D24" s="605">
        <f>'Att 11c - ADIT Balance'!C126</f>
        <v>-5390974</v>
      </c>
      <c r="E24" s="605">
        <f>'Att 11c - ADIT Balance'!E126</f>
        <v>0</v>
      </c>
      <c r="F24" s="605">
        <f>'Att 11c - ADIT Balance'!G126</f>
        <v>-5390974</v>
      </c>
      <c r="G24" s="605">
        <f>'Att 11c - ADIT Balance'!I126</f>
        <v>0</v>
      </c>
      <c r="H24" s="605">
        <f>'Att 11c - ADIT Balance'!K126</f>
        <v>0</v>
      </c>
    </row>
    <row r="25" spans="1:8">
      <c r="A25" s="506">
        <v>12</v>
      </c>
      <c r="B25" s="512" t="s">
        <v>844</v>
      </c>
      <c r="C25" s="513">
        <v>2027</v>
      </c>
      <c r="D25" s="605">
        <f>'Att 11c - ADIT Balance'!D126</f>
        <v>-4312779</v>
      </c>
      <c r="E25" s="605">
        <f>'Att 11c - ADIT Balance'!F126</f>
        <v>0</v>
      </c>
      <c r="F25" s="605">
        <f>'Att 11c - ADIT Balance'!H126</f>
        <v>-4312779</v>
      </c>
      <c r="G25" s="605">
        <f>'Att 11c - ADIT Balance'!J126</f>
        <v>0</v>
      </c>
      <c r="H25" s="605">
        <f>'Att 11c - ADIT Balance'!L126</f>
        <v>0</v>
      </c>
    </row>
    <row r="26" spans="1:8">
      <c r="A26" s="506">
        <v>13</v>
      </c>
      <c r="B26" s="512" t="s">
        <v>785</v>
      </c>
      <c r="C26" s="507"/>
      <c r="D26" s="605">
        <f>AVERAGE(D24,D25)</f>
        <v>-4851876.5</v>
      </c>
      <c r="E26" s="605">
        <f t="shared" ref="E26:H26" si="0">AVERAGE(E24,E25)</f>
        <v>0</v>
      </c>
      <c r="F26" s="605">
        <f t="shared" si="0"/>
        <v>-4851876.5</v>
      </c>
      <c r="G26" s="605">
        <f t="shared" si="0"/>
        <v>0</v>
      </c>
      <c r="H26" s="605">
        <f t="shared" si="0"/>
        <v>0</v>
      </c>
    </row>
    <row r="27" spans="1:8">
      <c r="A27" s="506"/>
      <c r="B27" s="512"/>
      <c r="C27" s="507"/>
      <c r="D27" s="507"/>
      <c r="E27" s="507"/>
      <c r="F27" s="511"/>
      <c r="G27" s="507"/>
      <c r="H27" s="507"/>
    </row>
    <row r="28" spans="1:8">
      <c r="A28" s="506"/>
      <c r="B28" s="507"/>
      <c r="C28" s="507"/>
      <c r="D28" s="507"/>
      <c r="E28" s="507"/>
      <c r="F28" s="507"/>
      <c r="G28" s="507"/>
      <c r="H28" s="507"/>
    </row>
    <row r="29" spans="1:8">
      <c r="A29" s="506"/>
      <c r="B29" s="507"/>
      <c r="C29" s="507"/>
      <c r="D29" s="507"/>
      <c r="E29" s="507"/>
      <c r="F29" s="507"/>
      <c r="G29" s="507"/>
      <c r="H29" s="507"/>
    </row>
    <row r="30" spans="1:8">
      <c r="A30" s="506"/>
      <c r="B30" s="507"/>
      <c r="C30" s="507"/>
      <c r="D30" s="507"/>
      <c r="E30" s="507"/>
      <c r="F30" s="507"/>
      <c r="G30" s="507"/>
      <c r="H30" s="507"/>
    </row>
    <row r="31" spans="1:8">
      <c r="A31" s="506"/>
      <c r="B31" s="506" t="s">
        <v>234</v>
      </c>
      <c r="C31" s="506"/>
      <c r="D31" s="506" t="s">
        <v>236</v>
      </c>
      <c r="E31" s="506" t="s">
        <v>237</v>
      </c>
      <c r="F31" s="506" t="s">
        <v>238</v>
      </c>
      <c r="G31" s="506" t="s">
        <v>239</v>
      </c>
      <c r="H31" s="507"/>
    </row>
    <row r="32" spans="1:8">
      <c r="A32" s="515" t="s">
        <v>460</v>
      </c>
      <c r="B32" s="516" t="s">
        <v>677</v>
      </c>
      <c r="C32" s="516"/>
      <c r="D32" s="517" t="s">
        <v>775</v>
      </c>
      <c r="E32" s="517" t="s">
        <v>776</v>
      </c>
      <c r="F32" s="517" t="s">
        <v>777</v>
      </c>
      <c r="G32" s="516" t="s">
        <v>38</v>
      </c>
      <c r="H32" s="518"/>
    </row>
    <row r="33" spans="1:8">
      <c r="A33" s="506"/>
      <c r="B33" s="507"/>
      <c r="C33" s="507"/>
      <c r="D33" s="507"/>
      <c r="E33" s="507"/>
      <c r="F33" s="507"/>
      <c r="G33" s="507"/>
      <c r="H33" s="507"/>
    </row>
    <row r="34" spans="1:8">
      <c r="A34" s="506">
        <v>14</v>
      </c>
      <c r="B34" s="507" t="s">
        <v>906</v>
      </c>
      <c r="C34" s="507"/>
      <c r="D34" s="608">
        <f>F14</f>
        <v>6204812.6821917798</v>
      </c>
      <c r="E34" s="608">
        <f>G14</f>
        <v>0</v>
      </c>
      <c r="F34" s="608">
        <f>H14</f>
        <v>0</v>
      </c>
      <c r="G34" s="608">
        <f>SUM(D34:F34)</f>
        <v>6204812.6821917798</v>
      </c>
      <c r="H34" s="507" t="s">
        <v>907</v>
      </c>
    </row>
    <row r="35" spans="1:8">
      <c r="A35" s="506">
        <v>15</v>
      </c>
      <c r="B35" s="507" t="s">
        <v>908</v>
      </c>
      <c r="C35" s="507"/>
      <c r="D35" s="506" t="s">
        <v>60</v>
      </c>
      <c r="E35" s="506" t="s">
        <v>60</v>
      </c>
      <c r="F35" s="519">
        <v>0</v>
      </c>
      <c r="G35" s="506"/>
      <c r="H35" s="507"/>
    </row>
    <row r="36" spans="1:8">
      <c r="A36" s="506">
        <v>16</v>
      </c>
      <c r="B36" s="507" t="s">
        <v>909</v>
      </c>
      <c r="C36" s="507"/>
      <c r="D36" s="506" t="s">
        <v>60</v>
      </c>
      <c r="E36" s="519">
        <v>0</v>
      </c>
      <c r="F36" s="506" t="s">
        <v>60</v>
      </c>
      <c r="G36" s="506"/>
      <c r="H36" s="507"/>
    </row>
    <row r="37" spans="1:8">
      <c r="A37" s="506">
        <v>17</v>
      </c>
      <c r="B37" s="507" t="s">
        <v>910</v>
      </c>
      <c r="C37" s="507"/>
      <c r="D37" s="520">
        <v>1</v>
      </c>
      <c r="E37" s="515" t="s">
        <v>60</v>
      </c>
      <c r="F37" s="515" t="s">
        <v>60</v>
      </c>
      <c r="G37" s="515"/>
      <c r="H37" s="507"/>
    </row>
    <row r="38" spans="1:8" ht="24">
      <c r="A38" s="506">
        <v>18</v>
      </c>
      <c r="B38" s="507" t="s">
        <v>911</v>
      </c>
      <c r="C38" s="507"/>
      <c r="D38" s="609">
        <f>D34*D37</f>
        <v>6204812.6821917798</v>
      </c>
      <c r="E38" s="609">
        <f>E34*E36</f>
        <v>0</v>
      </c>
      <c r="F38" s="609">
        <f>F34*F35</f>
        <v>0</v>
      </c>
      <c r="G38" s="609">
        <f>SUM(D38:F38)</f>
        <v>6204812.6821917798</v>
      </c>
      <c r="H38" s="511" t="s">
        <v>831</v>
      </c>
    </row>
    <row r="39" spans="1:8">
      <c r="A39" s="506"/>
      <c r="B39" s="507"/>
      <c r="C39" s="507"/>
      <c r="D39" s="514"/>
      <c r="E39" s="514"/>
      <c r="F39" s="514"/>
      <c r="G39" s="514"/>
      <c r="H39" s="511"/>
    </row>
    <row r="40" spans="1:8">
      <c r="A40" s="506"/>
      <c r="B40" s="507"/>
      <c r="C40" s="507"/>
      <c r="D40" s="507"/>
      <c r="E40" s="507"/>
      <c r="F40" s="507"/>
      <c r="G40" s="507"/>
      <c r="H40" s="507"/>
    </row>
    <row r="41" spans="1:8">
      <c r="A41" s="506">
        <v>19</v>
      </c>
      <c r="B41" s="507" t="s">
        <v>783</v>
      </c>
      <c r="C41" s="507"/>
      <c r="D41" s="609">
        <f>F21</f>
        <v>0</v>
      </c>
      <c r="E41" s="609">
        <f>G21</f>
        <v>0</v>
      </c>
      <c r="F41" s="609">
        <f>H21</f>
        <v>0</v>
      </c>
      <c r="G41" s="609">
        <f>SUM(D41:F41)</f>
        <v>0</v>
      </c>
      <c r="H41" s="507" t="s">
        <v>912</v>
      </c>
    </row>
    <row r="42" spans="1:8">
      <c r="A42" s="506">
        <v>20</v>
      </c>
      <c r="B42" s="507" t="s">
        <v>908</v>
      </c>
      <c r="C42" s="507"/>
      <c r="D42" s="506" t="s">
        <v>60</v>
      </c>
      <c r="E42" s="506" t="s">
        <v>60</v>
      </c>
      <c r="F42" s="519">
        <f>F35</f>
        <v>0</v>
      </c>
      <c r="G42" s="506"/>
      <c r="H42" s="507"/>
    </row>
    <row r="43" spans="1:8">
      <c r="A43" s="506">
        <v>21</v>
      </c>
      <c r="B43" s="507" t="s">
        <v>909</v>
      </c>
      <c r="C43" s="507"/>
      <c r="D43" s="506" t="s">
        <v>60</v>
      </c>
      <c r="E43" s="519">
        <f>E36</f>
        <v>0</v>
      </c>
      <c r="F43" s="506" t="s">
        <v>60</v>
      </c>
      <c r="G43" s="506"/>
      <c r="H43" s="507"/>
    </row>
    <row r="44" spans="1:8">
      <c r="A44" s="506">
        <v>22</v>
      </c>
      <c r="B44" s="507" t="s">
        <v>910</v>
      </c>
      <c r="C44" s="507"/>
      <c r="D44" s="520">
        <f>D37</f>
        <v>1</v>
      </c>
      <c r="E44" s="515" t="s">
        <v>60</v>
      </c>
      <c r="F44" s="515" t="s">
        <v>60</v>
      </c>
      <c r="G44" s="515"/>
      <c r="H44" s="507"/>
    </row>
    <row r="45" spans="1:8" ht="24">
      <c r="A45" s="506">
        <v>23</v>
      </c>
      <c r="B45" s="507" t="s">
        <v>913</v>
      </c>
      <c r="C45" s="507"/>
      <c r="D45" s="609">
        <f>D41*D44</f>
        <v>0</v>
      </c>
      <c r="E45" s="609">
        <f>E41*E43</f>
        <v>0</v>
      </c>
      <c r="F45" s="609">
        <f>F41*F42</f>
        <v>0</v>
      </c>
      <c r="G45" s="609">
        <f>SUM(D45:F45)</f>
        <v>0</v>
      </c>
      <c r="H45" s="511" t="s">
        <v>832</v>
      </c>
    </row>
    <row r="46" spans="1:8">
      <c r="A46" s="506"/>
      <c r="B46" s="507"/>
      <c r="C46" s="507"/>
      <c r="D46" s="514"/>
      <c r="E46" s="514"/>
      <c r="F46" s="514"/>
      <c r="G46" s="514"/>
      <c r="H46" s="511"/>
    </row>
    <row r="47" spans="1:8">
      <c r="A47" s="506"/>
      <c r="B47" s="507"/>
      <c r="C47" s="507"/>
      <c r="D47" s="507"/>
      <c r="E47" s="507"/>
      <c r="F47" s="507"/>
      <c r="G47" s="507"/>
      <c r="H47" s="507"/>
    </row>
    <row r="48" spans="1:8">
      <c r="A48" s="506">
        <v>24</v>
      </c>
      <c r="B48" s="507" t="s">
        <v>914</v>
      </c>
      <c r="C48" s="506"/>
      <c r="D48" s="608">
        <f>F26</f>
        <v>-4851876.5</v>
      </c>
      <c r="E48" s="608">
        <f>G26</f>
        <v>0</v>
      </c>
      <c r="F48" s="610">
        <f>H26</f>
        <v>0</v>
      </c>
      <c r="G48" s="609">
        <f>SUM(D48:F48)</f>
        <v>-4851876.5</v>
      </c>
      <c r="H48" s="507" t="s">
        <v>915</v>
      </c>
    </row>
    <row r="49" spans="1:8">
      <c r="A49" s="506">
        <v>25</v>
      </c>
      <c r="B49" s="507" t="s">
        <v>908</v>
      </c>
      <c r="C49" s="507"/>
      <c r="D49" s="506" t="s">
        <v>60</v>
      </c>
      <c r="E49" s="506" t="s">
        <v>60</v>
      </c>
      <c r="F49" s="519">
        <f>F42</f>
        <v>0</v>
      </c>
      <c r="G49" s="506"/>
      <c r="H49" s="507"/>
    </row>
    <row r="50" spans="1:8">
      <c r="A50" s="506">
        <v>26</v>
      </c>
      <c r="B50" s="507" t="s">
        <v>909</v>
      </c>
      <c r="C50" s="507"/>
      <c r="D50" s="506" t="s">
        <v>60</v>
      </c>
      <c r="E50" s="519">
        <f>E43</f>
        <v>0</v>
      </c>
      <c r="F50" s="506" t="s">
        <v>60</v>
      </c>
      <c r="G50" s="506"/>
      <c r="H50" s="507"/>
    </row>
    <row r="51" spans="1:8">
      <c r="A51" s="506">
        <v>27</v>
      </c>
      <c r="B51" s="507" t="s">
        <v>910</v>
      </c>
      <c r="C51" s="507"/>
      <c r="D51" s="520">
        <f>D44</f>
        <v>1</v>
      </c>
      <c r="E51" s="515" t="s">
        <v>60</v>
      </c>
      <c r="F51" s="515" t="s">
        <v>60</v>
      </c>
      <c r="G51" s="515"/>
      <c r="H51" s="507"/>
    </row>
    <row r="52" spans="1:8" ht="24">
      <c r="A52" s="506">
        <v>28</v>
      </c>
      <c r="B52" s="507" t="s">
        <v>916</v>
      </c>
      <c r="C52" s="507"/>
      <c r="D52" s="609">
        <f>D48*D51</f>
        <v>-4851876.5</v>
      </c>
      <c r="E52" s="609">
        <f>E48*E50</f>
        <v>0</v>
      </c>
      <c r="F52" s="609">
        <f>F48*F49</f>
        <v>0</v>
      </c>
      <c r="G52" s="609">
        <f>SUM(D52:F52)</f>
        <v>-4851876.5</v>
      </c>
      <c r="H52" s="511" t="s">
        <v>833</v>
      </c>
    </row>
    <row r="53" spans="1:8">
      <c r="B53" s="429"/>
    </row>
    <row r="54" spans="1:8">
      <c r="B54" s="429"/>
    </row>
    <row r="55" spans="1:8">
      <c r="B55" s="429"/>
    </row>
    <row r="56" spans="1:8">
      <c r="B56" s="429"/>
    </row>
    <row r="57" spans="1:8">
      <c r="B57" s="429"/>
    </row>
    <row r="58" spans="1:8">
      <c r="B58" s="429"/>
    </row>
    <row r="59" spans="1:8">
      <c r="B59" s="429"/>
    </row>
    <row r="60" spans="1:8">
      <c r="B60" s="429"/>
    </row>
    <row r="61" spans="1:8">
      <c r="B61" s="429"/>
    </row>
    <row r="62" spans="1:8">
      <c r="B62" s="429"/>
    </row>
    <row r="63" spans="1:8">
      <c r="B63" s="429"/>
    </row>
    <row r="64" spans="1:8">
      <c r="B64" s="429"/>
    </row>
    <row r="65" spans="2:2">
      <c r="B65" s="429"/>
    </row>
    <row r="66" spans="2:2">
      <c r="B66" s="429"/>
    </row>
    <row r="67" spans="2:2">
      <c r="B67" s="429"/>
    </row>
    <row r="68" spans="2:2">
      <c r="B68" s="429"/>
    </row>
    <row r="69" spans="2:2">
      <c r="B69" s="429"/>
    </row>
    <row r="70" spans="2:2">
      <c r="B70" s="429"/>
    </row>
    <row r="71" spans="2:2">
      <c r="B71" s="429"/>
    </row>
    <row r="72" spans="2:2">
      <c r="B72" s="429"/>
    </row>
    <row r="73" spans="2:2">
      <c r="B73" s="429"/>
    </row>
    <row r="74" spans="2:2">
      <c r="B74" s="429"/>
    </row>
    <row r="75" spans="2:2">
      <c r="B75" s="429"/>
    </row>
    <row r="76" spans="2:2">
      <c r="B76" s="429"/>
    </row>
    <row r="77" spans="2:2">
      <c r="B77" s="429"/>
    </row>
    <row r="78" spans="2:2">
      <c r="B78" s="429"/>
    </row>
    <row r="79" spans="2:2">
      <c r="B79" s="429"/>
    </row>
    <row r="80" spans="2:2">
      <c r="B80" s="429"/>
    </row>
    <row r="81" spans="2:2">
      <c r="B81" s="429"/>
    </row>
    <row r="82" spans="2:2">
      <c r="B82" s="429"/>
    </row>
    <row r="83" spans="2:2">
      <c r="B83" s="429"/>
    </row>
    <row r="84" spans="2:2">
      <c r="B84" s="429"/>
    </row>
    <row r="85" spans="2:2">
      <c r="B85" s="429"/>
    </row>
    <row r="86" spans="2:2">
      <c r="B86" s="429"/>
    </row>
    <row r="87" spans="2:2">
      <c r="B87" s="429"/>
    </row>
    <row r="88" spans="2:2">
      <c r="B88" s="429"/>
    </row>
    <row r="89" spans="2:2">
      <c r="B89" s="429"/>
    </row>
    <row r="90" spans="2:2">
      <c r="B90" s="429"/>
    </row>
    <row r="91" spans="2:2">
      <c r="B91" s="429"/>
    </row>
    <row r="92" spans="2:2">
      <c r="B92" s="429"/>
    </row>
    <row r="93" spans="2:2">
      <c r="B93" s="429"/>
    </row>
    <row r="94" spans="2:2">
      <c r="B94" s="429"/>
    </row>
    <row r="95" spans="2:2">
      <c r="B95" s="429"/>
    </row>
    <row r="96" spans="2:2">
      <c r="B96" s="429"/>
    </row>
    <row r="97" spans="2:2">
      <c r="B97" s="429"/>
    </row>
    <row r="98" spans="2:2">
      <c r="B98" s="429"/>
    </row>
    <row r="99" spans="2:2">
      <c r="B99" s="429"/>
    </row>
    <row r="100" spans="2:2">
      <c r="B100" s="429"/>
    </row>
    <row r="101" spans="2:2">
      <c r="B101" s="429"/>
    </row>
    <row r="102" spans="2:2">
      <c r="B102" s="429"/>
    </row>
    <row r="103" spans="2:2">
      <c r="B103" s="429"/>
    </row>
    <row r="104" spans="2:2">
      <c r="B104" s="429"/>
    </row>
    <row r="105" spans="2:2">
      <c r="B105" s="429"/>
    </row>
    <row r="106" spans="2:2">
      <c r="B106" s="429"/>
    </row>
    <row r="107" spans="2:2">
      <c r="B107" s="429"/>
    </row>
    <row r="108" spans="2:2">
      <c r="B108" s="429"/>
    </row>
    <row r="109" spans="2:2">
      <c r="B109" s="429"/>
    </row>
    <row r="110" spans="2:2">
      <c r="B110" s="429"/>
    </row>
    <row r="111" spans="2:2">
      <c r="B111" s="429"/>
    </row>
    <row r="112" spans="2:2">
      <c r="B112" s="429"/>
    </row>
    <row r="113" spans="2:2">
      <c r="B113" s="429"/>
    </row>
    <row r="114" spans="2:2">
      <c r="B114" s="429"/>
    </row>
    <row r="115" spans="2:2">
      <c r="B115" s="429"/>
    </row>
    <row r="116" spans="2:2">
      <c r="B116" s="429"/>
    </row>
    <row r="117" spans="2:2">
      <c r="B117" s="429"/>
    </row>
    <row r="118" spans="2:2">
      <c r="B118" s="429"/>
    </row>
    <row r="119" spans="2:2">
      <c r="B119" s="429"/>
    </row>
    <row r="120" spans="2:2">
      <c r="B120" s="429"/>
    </row>
    <row r="121" spans="2:2">
      <c r="B121" s="429"/>
    </row>
    <row r="122" spans="2:2">
      <c r="B122" s="429"/>
    </row>
    <row r="123" spans="2:2">
      <c r="B123" s="429"/>
    </row>
    <row r="124" spans="2:2">
      <c r="B124" s="429"/>
    </row>
    <row r="125" spans="2:2">
      <c r="B125" s="429"/>
    </row>
    <row r="126" spans="2:2">
      <c r="B126" s="429"/>
    </row>
    <row r="127" spans="2:2">
      <c r="B127" s="429"/>
    </row>
    <row r="128" spans="2:2">
      <c r="B128" s="429"/>
    </row>
    <row r="129" spans="2:2">
      <c r="B129" s="429"/>
    </row>
    <row r="130" spans="2:2">
      <c r="B130" s="429"/>
    </row>
    <row r="131" spans="2:2">
      <c r="B131" s="429"/>
    </row>
    <row r="132" spans="2:2">
      <c r="B132" s="429"/>
    </row>
    <row r="133" spans="2:2">
      <c r="B133" s="429"/>
    </row>
    <row r="134" spans="2:2">
      <c r="B134" s="429"/>
    </row>
    <row r="135" spans="2:2">
      <c r="B135" s="429"/>
    </row>
    <row r="136" spans="2:2">
      <c r="B136" s="429"/>
    </row>
    <row r="137" spans="2:2">
      <c r="B137" s="429"/>
    </row>
    <row r="138" spans="2:2">
      <c r="B138" s="429"/>
    </row>
    <row r="139" spans="2:2">
      <c r="B139" s="429"/>
    </row>
    <row r="140" spans="2:2">
      <c r="B140" s="429"/>
    </row>
    <row r="141" spans="2:2">
      <c r="B141" s="429"/>
    </row>
    <row r="142" spans="2:2">
      <c r="B142" s="429"/>
    </row>
    <row r="143" spans="2:2">
      <c r="B143" s="429"/>
    </row>
    <row r="144" spans="2:2">
      <c r="B144" s="429"/>
    </row>
    <row r="145" spans="2:2">
      <c r="B145" s="429"/>
    </row>
    <row r="146" spans="2:2">
      <c r="B146" s="429"/>
    </row>
    <row r="147" spans="2:2">
      <c r="B147" s="429"/>
    </row>
    <row r="148" spans="2:2">
      <c r="B148" s="429"/>
    </row>
    <row r="149" spans="2:2">
      <c r="B149" s="429"/>
    </row>
    <row r="150" spans="2:2">
      <c r="B150" s="429"/>
    </row>
    <row r="151" spans="2:2">
      <c r="B151" s="429"/>
    </row>
    <row r="152" spans="2:2">
      <c r="B152" s="429"/>
    </row>
    <row r="153" spans="2:2">
      <c r="B153" s="429"/>
    </row>
  </sheetData>
  <mergeCells count="3">
    <mergeCell ref="A1:H1"/>
    <mergeCell ref="A2:H2"/>
    <mergeCell ref="A3:H3"/>
  </mergeCells>
  <pageMargins left="0.25" right="0.25" top="0.75" bottom="0.75" header="0.3" footer="0.3"/>
  <pageSetup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6F1B-DAE8-49F1-8F62-7ED056216420}">
  <sheetPr>
    <pageSetUpPr fitToPage="1"/>
  </sheetPr>
  <dimension ref="A1:T160"/>
  <sheetViews>
    <sheetView zoomScaleNormal="100" zoomScaleSheetLayoutView="100" workbookViewId="0">
      <selection activeCell="B32" sqref="B32"/>
    </sheetView>
  </sheetViews>
  <sheetFormatPr defaultColWidth="8.83203125" defaultRowHeight="12"/>
  <cols>
    <col min="1" max="1" width="9.6640625" style="427" customWidth="1"/>
    <col min="2" max="2" width="32.6640625" style="426" customWidth="1"/>
    <col min="3" max="3" width="11.1640625" style="426" bestFit="1" customWidth="1"/>
    <col min="4" max="4" width="10.83203125" style="426" customWidth="1"/>
    <col min="5" max="5" width="12.6640625" style="426" bestFit="1" customWidth="1"/>
    <col min="6" max="6" width="17.33203125" style="426" bestFit="1" customWidth="1"/>
    <col min="7" max="7" width="14.83203125" style="426" bestFit="1" customWidth="1"/>
    <col min="8" max="8" width="22.1640625" style="426" bestFit="1" customWidth="1"/>
    <col min="9" max="9" width="12.5" style="426" customWidth="1"/>
    <col min="10" max="10" width="11.33203125" style="426" customWidth="1"/>
    <col min="11" max="14" width="12.83203125" style="426" customWidth="1"/>
    <col min="15" max="16384" width="8.83203125" style="426"/>
  </cols>
  <sheetData>
    <row r="1" spans="1:20">
      <c r="A1" s="674" t="s">
        <v>786</v>
      </c>
      <c r="B1" s="674"/>
      <c r="C1" s="674"/>
      <c r="D1" s="674"/>
      <c r="E1" s="674"/>
      <c r="F1" s="674"/>
      <c r="G1" s="674"/>
      <c r="H1" s="674"/>
      <c r="I1" s="674"/>
      <c r="J1" s="674"/>
      <c r="K1" s="674"/>
      <c r="L1" s="674"/>
      <c r="M1" s="674"/>
      <c r="N1" s="674"/>
    </row>
    <row r="2" spans="1:20">
      <c r="A2" s="674" t="s">
        <v>770</v>
      </c>
      <c r="B2" s="674"/>
      <c r="C2" s="674"/>
      <c r="D2" s="674"/>
      <c r="E2" s="674"/>
      <c r="F2" s="674"/>
      <c r="G2" s="674"/>
      <c r="H2" s="674"/>
      <c r="I2" s="674"/>
      <c r="J2" s="674"/>
      <c r="K2" s="674"/>
      <c r="L2" s="674"/>
      <c r="M2" s="674"/>
      <c r="N2" s="674"/>
    </row>
    <row r="3" spans="1:20">
      <c r="A3" s="674" t="s">
        <v>957</v>
      </c>
      <c r="B3" s="674"/>
      <c r="C3" s="674"/>
      <c r="D3" s="674"/>
      <c r="E3" s="674"/>
      <c r="F3" s="674"/>
      <c r="G3" s="674"/>
      <c r="H3" s="674"/>
      <c r="I3" s="674"/>
      <c r="J3" s="674"/>
      <c r="K3" s="674"/>
      <c r="L3" s="674"/>
      <c r="M3" s="674"/>
      <c r="N3" s="674"/>
    </row>
    <row r="4" spans="1:20">
      <c r="A4" s="506"/>
      <c r="B4" s="512"/>
      <c r="C4" s="507"/>
      <c r="D4" s="507"/>
      <c r="E4" s="507"/>
      <c r="F4" s="507"/>
      <c r="G4" s="507"/>
      <c r="H4" s="507"/>
      <c r="I4" s="507"/>
      <c r="J4" s="507"/>
      <c r="K4" s="507"/>
      <c r="L4" s="507"/>
      <c r="M4" s="507"/>
      <c r="N4" s="507"/>
    </row>
    <row r="5" spans="1:20">
      <c r="A5" s="506"/>
      <c r="B5" s="512"/>
      <c r="C5" s="507"/>
      <c r="D5" s="507"/>
      <c r="E5" s="507"/>
      <c r="F5" s="507"/>
      <c r="G5" s="507"/>
      <c r="H5" s="507"/>
      <c r="I5" s="507"/>
      <c r="J5" s="507"/>
      <c r="K5" s="507"/>
      <c r="L5" s="507"/>
      <c r="M5" s="507"/>
      <c r="N5" s="507"/>
      <c r="T5" s="427"/>
    </row>
    <row r="6" spans="1:20">
      <c r="A6" s="506"/>
      <c r="B6" s="506" t="s">
        <v>307</v>
      </c>
      <c r="C6" s="506" t="s">
        <v>308</v>
      </c>
      <c r="D6" s="506" t="s">
        <v>520</v>
      </c>
      <c r="E6" s="506" t="s">
        <v>310</v>
      </c>
      <c r="F6" s="506" t="s">
        <v>521</v>
      </c>
      <c r="G6" s="506" t="s">
        <v>312</v>
      </c>
      <c r="H6" s="506" t="s">
        <v>313</v>
      </c>
      <c r="I6" s="506" t="s">
        <v>314</v>
      </c>
      <c r="J6" s="506" t="s">
        <v>315</v>
      </c>
      <c r="K6" s="506" t="s">
        <v>339</v>
      </c>
      <c r="L6" s="506" t="s">
        <v>340</v>
      </c>
      <c r="M6" s="506" t="s">
        <v>626</v>
      </c>
      <c r="N6" s="506" t="s">
        <v>627</v>
      </c>
    </row>
    <row r="7" spans="1:20" ht="24">
      <c r="A7" s="675" t="s">
        <v>460</v>
      </c>
      <c r="B7" s="677" t="s">
        <v>772</v>
      </c>
      <c r="C7" s="677" t="s">
        <v>303</v>
      </c>
      <c r="D7" s="677" t="s">
        <v>629</v>
      </c>
      <c r="E7" s="677" t="s">
        <v>787</v>
      </c>
      <c r="F7" s="511" t="s">
        <v>788</v>
      </c>
      <c r="G7" s="677" t="s">
        <v>54</v>
      </c>
      <c r="H7" s="511" t="s">
        <v>789</v>
      </c>
      <c r="I7" s="677" t="s">
        <v>776</v>
      </c>
      <c r="J7" s="511" t="s">
        <v>790</v>
      </c>
      <c r="K7" s="677" t="s">
        <v>777</v>
      </c>
      <c r="L7" s="511" t="s">
        <v>791</v>
      </c>
      <c r="M7" s="677" t="s">
        <v>792</v>
      </c>
      <c r="N7" s="511" t="s">
        <v>792</v>
      </c>
      <c r="O7" s="679"/>
      <c r="P7" s="679"/>
      <c r="Q7" s="679"/>
      <c r="R7" s="679"/>
      <c r="S7" s="679"/>
      <c r="T7" s="680"/>
    </row>
    <row r="8" spans="1:20">
      <c r="A8" s="676"/>
      <c r="B8" s="678"/>
      <c r="C8" s="678"/>
      <c r="D8" s="678"/>
      <c r="E8" s="678"/>
      <c r="F8" s="509" t="s">
        <v>793</v>
      </c>
      <c r="G8" s="678"/>
      <c r="H8" s="509" t="s">
        <v>794</v>
      </c>
      <c r="I8" s="678"/>
      <c r="J8" s="509" t="s">
        <v>795</v>
      </c>
      <c r="K8" s="678"/>
      <c r="L8" s="509" t="s">
        <v>796</v>
      </c>
      <c r="M8" s="678"/>
      <c r="N8" s="509" t="s">
        <v>797</v>
      </c>
      <c r="O8" s="679"/>
      <c r="P8" s="679"/>
      <c r="Q8" s="679"/>
      <c r="R8" s="679"/>
      <c r="S8" s="679"/>
      <c r="T8" s="680"/>
    </row>
    <row r="9" spans="1:20">
      <c r="A9" s="512" t="s">
        <v>954</v>
      </c>
      <c r="B9" s="512"/>
      <c r="C9" s="507"/>
      <c r="D9" s="506"/>
      <c r="E9" s="506"/>
      <c r="F9" s="506"/>
      <c r="G9" s="506"/>
      <c r="H9" s="507"/>
      <c r="I9" s="507"/>
      <c r="J9" s="507"/>
      <c r="K9" s="507"/>
      <c r="L9" s="507"/>
      <c r="M9" s="507"/>
      <c r="N9" s="507"/>
      <c r="T9" s="427"/>
    </row>
    <row r="10" spans="1:20">
      <c r="A10" s="506">
        <v>1</v>
      </c>
      <c r="B10" s="512" t="s">
        <v>834</v>
      </c>
      <c r="C10" s="507" t="s">
        <v>324</v>
      </c>
      <c r="D10" s="513">
        <v>2027</v>
      </c>
      <c r="E10" s="521">
        <f>365/365</f>
        <v>1</v>
      </c>
      <c r="F10" s="605">
        <f>'Att 11c - ADIT Balance'!C36</f>
        <v>6340436</v>
      </c>
      <c r="G10" s="605">
        <f>'Att 11c - ADIT Balance'!G36</f>
        <v>6340436</v>
      </c>
      <c r="H10" s="605">
        <f t="shared" ref="H10:H22" si="0">E10*G10</f>
        <v>6340436</v>
      </c>
      <c r="I10" s="605">
        <f>'Att 11c - ADIT Balance'!I36</f>
        <v>0</v>
      </c>
      <c r="J10" s="605">
        <f t="shared" ref="J10:J22" si="1">E10*I10</f>
        <v>0</v>
      </c>
      <c r="K10" s="605">
        <f>'Att 11c - ADIT Balance'!K36</f>
        <v>0</v>
      </c>
      <c r="L10" s="605">
        <f t="shared" ref="L10:L22" si="2">E10*K10</f>
        <v>0</v>
      </c>
      <c r="M10" s="605">
        <f>'Att 11c - ADIT Balance'!E36</f>
        <v>0</v>
      </c>
      <c r="N10" s="605">
        <f t="shared" ref="N10:N22" si="3">E10*M10</f>
        <v>0</v>
      </c>
    </row>
    <row r="11" spans="1:20">
      <c r="A11" s="506">
        <v>2</v>
      </c>
      <c r="B11" s="512" t="s">
        <v>798</v>
      </c>
      <c r="C11" s="507" t="s">
        <v>326</v>
      </c>
      <c r="D11" s="513">
        <v>2027</v>
      </c>
      <c r="E11" s="521">
        <f>335/365</f>
        <v>0.9178082191780822</v>
      </c>
      <c r="F11" s="613">
        <v>-48795</v>
      </c>
      <c r="G11" s="613">
        <v>-48795</v>
      </c>
      <c r="H11" s="605">
        <f t="shared" si="0"/>
        <v>-44784.452054794521</v>
      </c>
      <c r="I11" s="613"/>
      <c r="J11" s="605">
        <f t="shared" si="1"/>
        <v>0</v>
      </c>
      <c r="K11" s="613"/>
      <c r="L11" s="605">
        <f t="shared" si="2"/>
        <v>0</v>
      </c>
      <c r="M11" s="613"/>
      <c r="N11" s="605">
        <f t="shared" si="3"/>
        <v>0</v>
      </c>
    </row>
    <row r="12" spans="1:20">
      <c r="A12" s="506">
        <v>3</v>
      </c>
      <c r="B12" s="512" t="s">
        <v>798</v>
      </c>
      <c r="C12" s="507" t="s">
        <v>327</v>
      </c>
      <c r="D12" s="513">
        <v>2027</v>
      </c>
      <c r="E12" s="521">
        <f>307/365</f>
        <v>0.84109589041095889</v>
      </c>
      <c r="F12" s="613">
        <v>-48795</v>
      </c>
      <c r="G12" s="613">
        <v>-48795</v>
      </c>
      <c r="H12" s="605">
        <f t="shared" si="0"/>
        <v>-41041.273972602736</v>
      </c>
      <c r="I12" s="613"/>
      <c r="J12" s="605">
        <f t="shared" si="1"/>
        <v>0</v>
      </c>
      <c r="K12" s="613"/>
      <c r="L12" s="605">
        <f t="shared" si="2"/>
        <v>0</v>
      </c>
      <c r="M12" s="613"/>
      <c r="N12" s="605">
        <f t="shared" si="3"/>
        <v>0</v>
      </c>
    </row>
    <row r="13" spans="1:20">
      <c r="A13" s="506">
        <v>4</v>
      </c>
      <c r="B13" s="512" t="s">
        <v>798</v>
      </c>
      <c r="C13" s="507" t="s">
        <v>328</v>
      </c>
      <c r="D13" s="513">
        <v>2027</v>
      </c>
      <c r="E13" s="521">
        <f>276/365</f>
        <v>0.75616438356164384</v>
      </c>
      <c r="F13" s="613">
        <v>-48795</v>
      </c>
      <c r="G13" s="613">
        <v>-48795</v>
      </c>
      <c r="H13" s="605">
        <f t="shared" si="0"/>
        <v>-36897.04109589041</v>
      </c>
      <c r="I13" s="613"/>
      <c r="J13" s="605">
        <f t="shared" si="1"/>
        <v>0</v>
      </c>
      <c r="K13" s="613"/>
      <c r="L13" s="605">
        <f t="shared" si="2"/>
        <v>0</v>
      </c>
      <c r="M13" s="613"/>
      <c r="N13" s="605">
        <f t="shared" si="3"/>
        <v>0</v>
      </c>
    </row>
    <row r="14" spans="1:20">
      <c r="A14" s="506">
        <v>5</v>
      </c>
      <c r="B14" s="512" t="s">
        <v>798</v>
      </c>
      <c r="C14" s="507" t="s">
        <v>329</v>
      </c>
      <c r="D14" s="513">
        <v>2027</v>
      </c>
      <c r="E14" s="521">
        <f>246/365</f>
        <v>0.67397260273972603</v>
      </c>
      <c r="F14" s="613">
        <v>-48795</v>
      </c>
      <c r="G14" s="613">
        <v>-48795</v>
      </c>
      <c r="H14" s="605">
        <f t="shared" si="0"/>
        <v>-32886.493150684932</v>
      </c>
      <c r="I14" s="613"/>
      <c r="J14" s="605">
        <f t="shared" si="1"/>
        <v>0</v>
      </c>
      <c r="K14" s="613"/>
      <c r="L14" s="605">
        <f t="shared" si="2"/>
        <v>0</v>
      </c>
      <c r="M14" s="613"/>
      <c r="N14" s="605">
        <f t="shared" si="3"/>
        <v>0</v>
      </c>
    </row>
    <row r="15" spans="1:20">
      <c r="A15" s="506">
        <v>6</v>
      </c>
      <c r="B15" s="512" t="s">
        <v>798</v>
      </c>
      <c r="C15" s="507" t="s">
        <v>330</v>
      </c>
      <c r="D15" s="513">
        <v>2027</v>
      </c>
      <c r="E15" s="521">
        <f>215/365</f>
        <v>0.58904109589041098</v>
      </c>
      <c r="F15" s="613">
        <v>-48795</v>
      </c>
      <c r="G15" s="613">
        <v>-48795</v>
      </c>
      <c r="H15" s="605">
        <f t="shared" si="0"/>
        <v>-28742.260273972603</v>
      </c>
      <c r="I15" s="613"/>
      <c r="J15" s="605">
        <f t="shared" si="1"/>
        <v>0</v>
      </c>
      <c r="K15" s="613"/>
      <c r="L15" s="605">
        <f t="shared" si="2"/>
        <v>0</v>
      </c>
      <c r="M15" s="613"/>
      <c r="N15" s="605">
        <f t="shared" si="3"/>
        <v>0</v>
      </c>
    </row>
    <row r="16" spans="1:20">
      <c r="A16" s="506">
        <f t="shared" ref="A16:A23" si="4">A15+1</f>
        <v>7</v>
      </c>
      <c r="B16" s="512" t="s">
        <v>798</v>
      </c>
      <c r="C16" s="507" t="s">
        <v>331</v>
      </c>
      <c r="D16" s="513">
        <v>2027</v>
      </c>
      <c r="E16" s="521">
        <f>185/365</f>
        <v>0.50684931506849318</v>
      </c>
      <c r="F16" s="613">
        <v>-48795</v>
      </c>
      <c r="G16" s="613">
        <v>-48795</v>
      </c>
      <c r="H16" s="605">
        <f t="shared" si="0"/>
        <v>-24731.712328767124</v>
      </c>
      <c r="I16" s="613"/>
      <c r="J16" s="605">
        <f t="shared" si="1"/>
        <v>0</v>
      </c>
      <c r="K16" s="613"/>
      <c r="L16" s="605">
        <f t="shared" si="2"/>
        <v>0</v>
      </c>
      <c r="M16" s="613"/>
      <c r="N16" s="605">
        <f t="shared" si="3"/>
        <v>0</v>
      </c>
    </row>
    <row r="17" spans="1:20">
      <c r="A17" s="506">
        <f t="shared" si="4"/>
        <v>8</v>
      </c>
      <c r="B17" s="512" t="s">
        <v>798</v>
      </c>
      <c r="C17" s="507" t="s">
        <v>332</v>
      </c>
      <c r="D17" s="513">
        <v>2027</v>
      </c>
      <c r="E17" s="521">
        <f>154/365</f>
        <v>0.42191780821917807</v>
      </c>
      <c r="F17" s="613">
        <v>-48795</v>
      </c>
      <c r="G17" s="613">
        <v>-48795</v>
      </c>
      <c r="H17" s="605">
        <f t="shared" si="0"/>
        <v>-20587.479452054795</v>
      </c>
      <c r="I17" s="613"/>
      <c r="J17" s="605">
        <f t="shared" si="1"/>
        <v>0</v>
      </c>
      <c r="K17" s="613"/>
      <c r="L17" s="605">
        <f t="shared" si="2"/>
        <v>0</v>
      </c>
      <c r="M17" s="613"/>
      <c r="N17" s="605">
        <f t="shared" si="3"/>
        <v>0</v>
      </c>
    </row>
    <row r="18" spans="1:20">
      <c r="A18" s="506">
        <f t="shared" si="4"/>
        <v>9</v>
      </c>
      <c r="B18" s="512" t="s">
        <v>798</v>
      </c>
      <c r="C18" s="507" t="s">
        <v>333</v>
      </c>
      <c r="D18" s="513">
        <v>2027</v>
      </c>
      <c r="E18" s="521">
        <f>123/365</f>
        <v>0.33698630136986302</v>
      </c>
      <c r="F18" s="613">
        <v>-48795</v>
      </c>
      <c r="G18" s="613">
        <v>-48795</v>
      </c>
      <c r="H18" s="605">
        <f t="shared" si="0"/>
        <v>-16443.246575342466</v>
      </c>
      <c r="I18" s="613"/>
      <c r="J18" s="605">
        <f t="shared" si="1"/>
        <v>0</v>
      </c>
      <c r="K18" s="613"/>
      <c r="L18" s="605">
        <f t="shared" si="2"/>
        <v>0</v>
      </c>
      <c r="M18" s="613"/>
      <c r="N18" s="605">
        <f t="shared" si="3"/>
        <v>0</v>
      </c>
    </row>
    <row r="19" spans="1:20">
      <c r="A19" s="506">
        <f t="shared" si="4"/>
        <v>10</v>
      </c>
      <c r="B19" s="512" t="s">
        <v>798</v>
      </c>
      <c r="C19" s="507" t="s">
        <v>334</v>
      </c>
      <c r="D19" s="513">
        <v>2027</v>
      </c>
      <c r="E19" s="521">
        <f>93/365</f>
        <v>0.25479452054794521</v>
      </c>
      <c r="F19" s="613">
        <v>-48795</v>
      </c>
      <c r="G19" s="613">
        <v>-48795</v>
      </c>
      <c r="H19" s="605">
        <f t="shared" si="0"/>
        <v>-12432.698630136987</v>
      </c>
      <c r="I19" s="613"/>
      <c r="J19" s="605">
        <f t="shared" si="1"/>
        <v>0</v>
      </c>
      <c r="K19" s="613"/>
      <c r="L19" s="605">
        <f t="shared" si="2"/>
        <v>0</v>
      </c>
      <c r="M19" s="613"/>
      <c r="N19" s="605">
        <f t="shared" si="3"/>
        <v>0</v>
      </c>
    </row>
    <row r="20" spans="1:20">
      <c r="A20" s="506">
        <f t="shared" si="4"/>
        <v>11</v>
      </c>
      <c r="B20" s="512" t="s">
        <v>798</v>
      </c>
      <c r="C20" s="507" t="s">
        <v>335</v>
      </c>
      <c r="D20" s="513">
        <v>2027</v>
      </c>
      <c r="E20" s="521">
        <f>62/365</f>
        <v>0.16986301369863013</v>
      </c>
      <c r="F20" s="613">
        <v>-48795</v>
      </c>
      <c r="G20" s="613">
        <v>-48795</v>
      </c>
      <c r="H20" s="605">
        <f t="shared" si="0"/>
        <v>-8288.465753424658</v>
      </c>
      <c r="I20" s="613"/>
      <c r="J20" s="605">
        <f t="shared" si="1"/>
        <v>0</v>
      </c>
      <c r="K20" s="613"/>
      <c r="L20" s="605">
        <f t="shared" si="2"/>
        <v>0</v>
      </c>
      <c r="M20" s="613"/>
      <c r="N20" s="605">
        <f t="shared" si="3"/>
        <v>0</v>
      </c>
    </row>
    <row r="21" spans="1:20">
      <c r="A21" s="506">
        <f t="shared" si="4"/>
        <v>12</v>
      </c>
      <c r="B21" s="512" t="s">
        <v>798</v>
      </c>
      <c r="C21" s="507" t="s">
        <v>336</v>
      </c>
      <c r="D21" s="513">
        <v>2027</v>
      </c>
      <c r="E21" s="521">
        <f>32/365</f>
        <v>8.7671232876712329E-2</v>
      </c>
      <c r="F21" s="613">
        <v>-48794</v>
      </c>
      <c r="G21" s="613">
        <v>-48794</v>
      </c>
      <c r="H21" s="605">
        <f t="shared" si="0"/>
        <v>-4277.8301369863011</v>
      </c>
      <c r="I21" s="613"/>
      <c r="J21" s="605">
        <f t="shared" si="1"/>
        <v>0</v>
      </c>
      <c r="K21" s="613"/>
      <c r="L21" s="605">
        <f t="shared" si="2"/>
        <v>0</v>
      </c>
      <c r="M21" s="613"/>
      <c r="N21" s="605">
        <f t="shared" si="3"/>
        <v>0</v>
      </c>
    </row>
    <row r="22" spans="1:20">
      <c r="A22" s="506">
        <f t="shared" si="4"/>
        <v>13</v>
      </c>
      <c r="B22" s="512" t="s">
        <v>798</v>
      </c>
      <c r="C22" s="507" t="s">
        <v>324</v>
      </c>
      <c r="D22" s="513">
        <v>2027</v>
      </c>
      <c r="E22" s="521">
        <f>1/365</f>
        <v>2.7397260273972603E-3</v>
      </c>
      <c r="F22" s="613">
        <v>-48794</v>
      </c>
      <c r="G22" s="613">
        <v>-48794</v>
      </c>
      <c r="H22" s="605">
        <f t="shared" si="0"/>
        <v>-133.68219178082191</v>
      </c>
      <c r="I22" s="613"/>
      <c r="J22" s="605">
        <f t="shared" si="1"/>
        <v>0</v>
      </c>
      <c r="K22" s="613"/>
      <c r="L22" s="605">
        <f t="shared" si="2"/>
        <v>0</v>
      </c>
      <c r="M22" s="613"/>
      <c r="N22" s="605">
        <f t="shared" si="3"/>
        <v>0</v>
      </c>
    </row>
    <row r="23" spans="1:20">
      <c r="A23" s="506">
        <f t="shared" si="4"/>
        <v>14</v>
      </c>
      <c r="B23" s="512" t="s">
        <v>799</v>
      </c>
      <c r="C23" s="507"/>
      <c r="D23" s="507"/>
      <c r="E23" s="507"/>
      <c r="F23" s="605">
        <f t="shared" ref="F23:N23" si="5">SUM(F10:F22)</f>
        <v>5754898</v>
      </c>
      <c r="G23" s="605">
        <f t="shared" si="5"/>
        <v>5754898</v>
      </c>
      <c r="H23" s="605">
        <f t="shared" si="5"/>
        <v>6069189.3643835606</v>
      </c>
      <c r="I23" s="605">
        <f t="shared" si="5"/>
        <v>0</v>
      </c>
      <c r="J23" s="605">
        <f t="shared" si="5"/>
        <v>0</v>
      </c>
      <c r="K23" s="605">
        <f t="shared" si="5"/>
        <v>0</v>
      </c>
      <c r="L23" s="605">
        <f t="shared" si="5"/>
        <v>0</v>
      </c>
      <c r="M23" s="605">
        <f t="shared" si="5"/>
        <v>0</v>
      </c>
      <c r="N23" s="605">
        <f t="shared" si="5"/>
        <v>0</v>
      </c>
    </row>
    <row r="24" spans="1:20">
      <c r="A24" s="506"/>
      <c r="B24" s="512"/>
      <c r="C24" s="507"/>
      <c r="D24" s="507"/>
      <c r="E24" s="507"/>
      <c r="F24" s="605"/>
      <c r="G24" s="605"/>
      <c r="H24" s="605"/>
      <c r="I24" s="605"/>
      <c r="J24" s="605"/>
      <c r="K24" s="605"/>
      <c r="L24" s="605"/>
      <c r="M24" s="605"/>
      <c r="N24" s="605"/>
    </row>
    <row r="25" spans="1:20">
      <c r="A25" s="512" t="s">
        <v>955</v>
      </c>
      <c r="B25" s="512"/>
      <c r="C25" s="507"/>
      <c r="D25" s="506"/>
      <c r="E25" s="506"/>
      <c r="F25" s="607"/>
      <c r="G25" s="607"/>
      <c r="H25" s="605"/>
      <c r="I25" s="605"/>
      <c r="J25" s="605"/>
      <c r="K25" s="605"/>
      <c r="L25" s="605"/>
      <c r="M25" s="605"/>
      <c r="N25" s="605"/>
      <c r="T25" s="427"/>
    </row>
    <row r="26" spans="1:20">
      <c r="A26" s="506">
        <f>A23+1</f>
        <v>15</v>
      </c>
      <c r="B26" s="512" t="s">
        <v>835</v>
      </c>
      <c r="C26" s="507" t="s">
        <v>324</v>
      </c>
      <c r="D26" s="513">
        <v>2027</v>
      </c>
      <c r="E26" s="521">
        <f>365/365</f>
        <v>1</v>
      </c>
      <c r="F26" s="605">
        <f>'Att 11c - ADIT Balance'!C78</f>
        <v>0</v>
      </c>
      <c r="G26" s="605">
        <f>'Att 11c - ADIT Balance'!G78</f>
        <v>0</v>
      </c>
      <c r="H26" s="605">
        <f t="shared" ref="H26:H38" si="6">E26*G26</f>
        <v>0</v>
      </c>
      <c r="I26" s="605">
        <f>'Att 11c - ADIT Balance'!I78</f>
        <v>0</v>
      </c>
      <c r="J26" s="605">
        <f t="shared" ref="J26:J38" si="7">E26*I26</f>
        <v>0</v>
      </c>
      <c r="K26" s="605">
        <f>'Att 11c - ADIT Balance'!K78</f>
        <v>0</v>
      </c>
      <c r="L26" s="605">
        <f t="shared" ref="L26:L38" si="8">E26*K26</f>
        <v>0</v>
      </c>
      <c r="M26" s="605">
        <f>'Att 11c - ADIT Balance'!E78</f>
        <v>0</v>
      </c>
      <c r="N26" s="605">
        <f t="shared" ref="N26:N38" si="9">E26*M26</f>
        <v>0</v>
      </c>
    </row>
    <row r="27" spans="1:20">
      <c r="A27" s="506">
        <f t="shared" ref="A27:A39" si="10">A26+1</f>
        <v>16</v>
      </c>
      <c r="B27" s="512" t="s">
        <v>798</v>
      </c>
      <c r="C27" s="507" t="s">
        <v>326</v>
      </c>
      <c r="D27" s="513">
        <v>2027</v>
      </c>
      <c r="E27" s="521">
        <f>335/365</f>
        <v>0.9178082191780822</v>
      </c>
      <c r="F27" s="613"/>
      <c r="G27" s="613"/>
      <c r="H27" s="605">
        <f t="shared" si="6"/>
        <v>0</v>
      </c>
      <c r="I27" s="613"/>
      <c r="J27" s="605">
        <f t="shared" si="7"/>
        <v>0</v>
      </c>
      <c r="K27" s="613"/>
      <c r="L27" s="605">
        <f t="shared" si="8"/>
        <v>0</v>
      </c>
      <c r="M27" s="613"/>
      <c r="N27" s="605">
        <f t="shared" si="9"/>
        <v>0</v>
      </c>
    </row>
    <row r="28" spans="1:20">
      <c r="A28" s="506">
        <f t="shared" si="10"/>
        <v>17</v>
      </c>
      <c r="B28" s="512" t="s">
        <v>798</v>
      </c>
      <c r="C28" s="507" t="s">
        <v>327</v>
      </c>
      <c r="D28" s="513">
        <v>2027</v>
      </c>
      <c r="E28" s="521">
        <f>307/365</f>
        <v>0.84109589041095889</v>
      </c>
      <c r="F28" s="613"/>
      <c r="G28" s="613"/>
      <c r="H28" s="605">
        <f t="shared" si="6"/>
        <v>0</v>
      </c>
      <c r="I28" s="613"/>
      <c r="J28" s="605">
        <f t="shared" si="7"/>
        <v>0</v>
      </c>
      <c r="K28" s="613"/>
      <c r="L28" s="605">
        <f t="shared" si="8"/>
        <v>0</v>
      </c>
      <c r="M28" s="613"/>
      <c r="N28" s="605">
        <f t="shared" si="9"/>
        <v>0</v>
      </c>
    </row>
    <row r="29" spans="1:20">
      <c r="A29" s="506">
        <f t="shared" si="10"/>
        <v>18</v>
      </c>
      <c r="B29" s="512" t="s">
        <v>798</v>
      </c>
      <c r="C29" s="507" t="s">
        <v>328</v>
      </c>
      <c r="D29" s="513">
        <v>2027</v>
      </c>
      <c r="E29" s="521">
        <f>276/365</f>
        <v>0.75616438356164384</v>
      </c>
      <c r="F29" s="613"/>
      <c r="G29" s="613"/>
      <c r="H29" s="605">
        <f t="shared" si="6"/>
        <v>0</v>
      </c>
      <c r="I29" s="613"/>
      <c r="J29" s="605">
        <f t="shared" si="7"/>
        <v>0</v>
      </c>
      <c r="K29" s="613"/>
      <c r="L29" s="605">
        <f t="shared" si="8"/>
        <v>0</v>
      </c>
      <c r="M29" s="613"/>
      <c r="N29" s="605">
        <f t="shared" si="9"/>
        <v>0</v>
      </c>
    </row>
    <row r="30" spans="1:20">
      <c r="A30" s="506">
        <f t="shared" si="10"/>
        <v>19</v>
      </c>
      <c r="B30" s="512" t="s">
        <v>798</v>
      </c>
      <c r="C30" s="507" t="s">
        <v>329</v>
      </c>
      <c r="D30" s="513">
        <v>2027</v>
      </c>
      <c r="E30" s="521">
        <f>246/365</f>
        <v>0.67397260273972603</v>
      </c>
      <c r="F30" s="613"/>
      <c r="G30" s="613"/>
      <c r="H30" s="605">
        <f t="shared" si="6"/>
        <v>0</v>
      </c>
      <c r="I30" s="613"/>
      <c r="J30" s="605">
        <f t="shared" si="7"/>
        <v>0</v>
      </c>
      <c r="K30" s="613"/>
      <c r="L30" s="605">
        <f t="shared" si="8"/>
        <v>0</v>
      </c>
      <c r="M30" s="613"/>
      <c r="N30" s="605">
        <f t="shared" si="9"/>
        <v>0</v>
      </c>
    </row>
    <row r="31" spans="1:20">
      <c r="A31" s="506">
        <f t="shared" si="10"/>
        <v>20</v>
      </c>
      <c r="B31" s="512" t="s">
        <v>798</v>
      </c>
      <c r="C31" s="507" t="s">
        <v>330</v>
      </c>
      <c r="D31" s="513">
        <v>2027</v>
      </c>
      <c r="E31" s="521">
        <f>215/365</f>
        <v>0.58904109589041098</v>
      </c>
      <c r="F31" s="613"/>
      <c r="G31" s="613"/>
      <c r="H31" s="605">
        <f t="shared" si="6"/>
        <v>0</v>
      </c>
      <c r="I31" s="613"/>
      <c r="J31" s="605">
        <f t="shared" si="7"/>
        <v>0</v>
      </c>
      <c r="K31" s="613"/>
      <c r="L31" s="605">
        <f t="shared" si="8"/>
        <v>0</v>
      </c>
      <c r="M31" s="613"/>
      <c r="N31" s="605">
        <f t="shared" si="9"/>
        <v>0</v>
      </c>
    </row>
    <row r="32" spans="1:20">
      <c r="A32" s="506">
        <f t="shared" si="10"/>
        <v>21</v>
      </c>
      <c r="B32" s="512" t="s">
        <v>798</v>
      </c>
      <c r="C32" s="507" t="s">
        <v>331</v>
      </c>
      <c r="D32" s="513">
        <v>2027</v>
      </c>
      <c r="E32" s="521">
        <f>185/365</f>
        <v>0.50684931506849318</v>
      </c>
      <c r="F32" s="613"/>
      <c r="G32" s="613"/>
      <c r="H32" s="605">
        <f t="shared" si="6"/>
        <v>0</v>
      </c>
      <c r="I32" s="613"/>
      <c r="J32" s="605">
        <f t="shared" si="7"/>
        <v>0</v>
      </c>
      <c r="K32" s="613"/>
      <c r="L32" s="605">
        <f t="shared" si="8"/>
        <v>0</v>
      </c>
      <c r="M32" s="613"/>
      <c r="N32" s="605">
        <f t="shared" si="9"/>
        <v>0</v>
      </c>
    </row>
    <row r="33" spans="1:14">
      <c r="A33" s="506">
        <f t="shared" si="10"/>
        <v>22</v>
      </c>
      <c r="B33" s="512" t="s">
        <v>798</v>
      </c>
      <c r="C33" s="507" t="s">
        <v>332</v>
      </c>
      <c r="D33" s="513">
        <v>2027</v>
      </c>
      <c r="E33" s="521">
        <f>154/365</f>
        <v>0.42191780821917807</v>
      </c>
      <c r="F33" s="613"/>
      <c r="G33" s="613"/>
      <c r="H33" s="605">
        <f t="shared" si="6"/>
        <v>0</v>
      </c>
      <c r="I33" s="613"/>
      <c r="J33" s="605">
        <f t="shared" si="7"/>
        <v>0</v>
      </c>
      <c r="K33" s="613"/>
      <c r="L33" s="605">
        <f t="shared" si="8"/>
        <v>0</v>
      </c>
      <c r="M33" s="613"/>
      <c r="N33" s="605">
        <f t="shared" si="9"/>
        <v>0</v>
      </c>
    </row>
    <row r="34" spans="1:14">
      <c r="A34" s="506">
        <f t="shared" si="10"/>
        <v>23</v>
      </c>
      <c r="B34" s="512" t="s">
        <v>798</v>
      </c>
      <c r="C34" s="507" t="s">
        <v>333</v>
      </c>
      <c r="D34" s="513">
        <v>2027</v>
      </c>
      <c r="E34" s="521">
        <f>123/365</f>
        <v>0.33698630136986302</v>
      </c>
      <c r="F34" s="613"/>
      <c r="G34" s="613"/>
      <c r="H34" s="605">
        <f t="shared" si="6"/>
        <v>0</v>
      </c>
      <c r="I34" s="613"/>
      <c r="J34" s="605">
        <f t="shared" si="7"/>
        <v>0</v>
      </c>
      <c r="K34" s="613"/>
      <c r="L34" s="605">
        <f t="shared" si="8"/>
        <v>0</v>
      </c>
      <c r="M34" s="613"/>
      <c r="N34" s="605">
        <f t="shared" si="9"/>
        <v>0</v>
      </c>
    </row>
    <row r="35" spans="1:14">
      <c r="A35" s="506">
        <f t="shared" si="10"/>
        <v>24</v>
      </c>
      <c r="B35" s="512" t="s">
        <v>798</v>
      </c>
      <c r="C35" s="507" t="s">
        <v>334</v>
      </c>
      <c r="D35" s="513">
        <v>2027</v>
      </c>
      <c r="E35" s="521">
        <f>93/365</f>
        <v>0.25479452054794521</v>
      </c>
      <c r="F35" s="613"/>
      <c r="G35" s="613"/>
      <c r="H35" s="605">
        <f t="shared" si="6"/>
        <v>0</v>
      </c>
      <c r="I35" s="613"/>
      <c r="J35" s="605">
        <f t="shared" si="7"/>
        <v>0</v>
      </c>
      <c r="K35" s="613"/>
      <c r="L35" s="605">
        <f t="shared" si="8"/>
        <v>0</v>
      </c>
      <c r="M35" s="613"/>
      <c r="N35" s="605">
        <f t="shared" si="9"/>
        <v>0</v>
      </c>
    </row>
    <row r="36" spans="1:14">
      <c r="A36" s="506">
        <f t="shared" si="10"/>
        <v>25</v>
      </c>
      <c r="B36" s="512" t="s">
        <v>798</v>
      </c>
      <c r="C36" s="507" t="s">
        <v>335</v>
      </c>
      <c r="D36" s="513">
        <v>2027</v>
      </c>
      <c r="E36" s="521">
        <f>62/365</f>
        <v>0.16986301369863013</v>
      </c>
      <c r="F36" s="613"/>
      <c r="G36" s="613"/>
      <c r="H36" s="605">
        <f t="shared" si="6"/>
        <v>0</v>
      </c>
      <c r="I36" s="613"/>
      <c r="J36" s="605">
        <f t="shared" si="7"/>
        <v>0</v>
      </c>
      <c r="K36" s="613"/>
      <c r="L36" s="605">
        <f t="shared" si="8"/>
        <v>0</v>
      </c>
      <c r="M36" s="613"/>
      <c r="N36" s="605">
        <f t="shared" si="9"/>
        <v>0</v>
      </c>
    </row>
    <row r="37" spans="1:14">
      <c r="A37" s="506">
        <f t="shared" si="10"/>
        <v>26</v>
      </c>
      <c r="B37" s="512" t="s">
        <v>798</v>
      </c>
      <c r="C37" s="507" t="s">
        <v>336</v>
      </c>
      <c r="D37" s="513">
        <v>2027</v>
      </c>
      <c r="E37" s="521">
        <f>32/365</f>
        <v>8.7671232876712329E-2</v>
      </c>
      <c r="F37" s="613"/>
      <c r="G37" s="613"/>
      <c r="H37" s="605">
        <f t="shared" si="6"/>
        <v>0</v>
      </c>
      <c r="I37" s="613"/>
      <c r="J37" s="605">
        <f t="shared" si="7"/>
        <v>0</v>
      </c>
      <c r="K37" s="613"/>
      <c r="L37" s="605">
        <f t="shared" si="8"/>
        <v>0</v>
      </c>
      <c r="M37" s="613"/>
      <c r="N37" s="605">
        <f t="shared" si="9"/>
        <v>0</v>
      </c>
    </row>
    <row r="38" spans="1:14">
      <c r="A38" s="506">
        <f t="shared" si="10"/>
        <v>27</v>
      </c>
      <c r="B38" s="512" t="s">
        <v>798</v>
      </c>
      <c r="C38" s="507" t="s">
        <v>324</v>
      </c>
      <c r="D38" s="513">
        <v>2027</v>
      </c>
      <c r="E38" s="521">
        <f>1/365</f>
        <v>2.7397260273972603E-3</v>
      </c>
      <c r="F38" s="613"/>
      <c r="G38" s="613"/>
      <c r="H38" s="605">
        <f t="shared" si="6"/>
        <v>0</v>
      </c>
      <c r="I38" s="613"/>
      <c r="J38" s="605">
        <f t="shared" si="7"/>
        <v>0</v>
      </c>
      <c r="K38" s="613"/>
      <c r="L38" s="605">
        <f t="shared" si="8"/>
        <v>0</v>
      </c>
      <c r="M38" s="613"/>
      <c r="N38" s="605">
        <f t="shared" si="9"/>
        <v>0</v>
      </c>
    </row>
    <row r="39" spans="1:14">
      <c r="A39" s="506">
        <f t="shared" si="10"/>
        <v>28</v>
      </c>
      <c r="B39" s="512" t="s">
        <v>800</v>
      </c>
      <c r="C39" s="507"/>
      <c r="D39" s="507"/>
      <c r="E39" s="507"/>
      <c r="F39" s="605">
        <f t="shared" ref="F39:N39" si="11">SUM(F26:F38)</f>
        <v>0</v>
      </c>
      <c r="G39" s="605">
        <f t="shared" si="11"/>
        <v>0</v>
      </c>
      <c r="H39" s="605">
        <f t="shared" si="11"/>
        <v>0</v>
      </c>
      <c r="I39" s="605">
        <f t="shared" si="11"/>
        <v>0</v>
      </c>
      <c r="J39" s="605">
        <f t="shared" si="11"/>
        <v>0</v>
      </c>
      <c r="K39" s="605">
        <f t="shared" si="11"/>
        <v>0</v>
      </c>
      <c r="L39" s="605">
        <f t="shared" si="11"/>
        <v>0</v>
      </c>
      <c r="M39" s="605">
        <f t="shared" si="11"/>
        <v>0</v>
      </c>
      <c r="N39" s="605">
        <f t="shared" si="11"/>
        <v>0</v>
      </c>
    </row>
    <row r="40" spans="1:14">
      <c r="A40" s="506"/>
      <c r="B40" s="512"/>
      <c r="C40" s="507"/>
      <c r="D40" s="507"/>
      <c r="E40" s="507"/>
      <c r="F40" s="507"/>
      <c r="G40" s="507"/>
      <c r="H40" s="507"/>
      <c r="I40" s="507"/>
      <c r="J40" s="507"/>
      <c r="K40" s="507"/>
      <c r="L40" s="507"/>
      <c r="M40" s="507"/>
      <c r="N40" s="507"/>
    </row>
    <row r="41" spans="1:14">
      <c r="A41" s="522" t="s">
        <v>801</v>
      </c>
      <c r="B41" s="507" t="s">
        <v>802</v>
      </c>
      <c r="C41" s="507"/>
      <c r="D41" s="507"/>
      <c r="E41" s="507"/>
      <c r="F41" s="507"/>
      <c r="G41" s="507"/>
      <c r="H41" s="507"/>
      <c r="I41" s="507"/>
      <c r="J41" s="507"/>
      <c r="K41" s="507"/>
      <c r="L41" s="507"/>
      <c r="M41" s="507"/>
      <c r="N41" s="507"/>
    </row>
    <row r="42" spans="1:14">
      <c r="A42" s="522" t="s">
        <v>234</v>
      </c>
      <c r="B42" s="512" t="s">
        <v>836</v>
      </c>
      <c r="C42" s="507"/>
      <c r="D42" s="506"/>
      <c r="E42" s="506"/>
      <c r="F42" s="507"/>
      <c r="G42" s="507"/>
      <c r="H42" s="507"/>
      <c r="I42" s="507"/>
      <c r="J42" s="507"/>
      <c r="K42" s="507"/>
      <c r="L42" s="507"/>
      <c r="M42" s="507"/>
      <c r="N42" s="507"/>
    </row>
    <row r="43" spans="1:14">
      <c r="A43" s="522" t="s">
        <v>236</v>
      </c>
      <c r="B43" s="507" t="s">
        <v>837</v>
      </c>
      <c r="C43" s="507"/>
      <c r="D43" s="506"/>
      <c r="E43" s="506"/>
      <c r="F43" s="506"/>
      <c r="G43" s="506"/>
      <c r="H43" s="506"/>
      <c r="I43" s="522"/>
      <c r="J43" s="507"/>
      <c r="K43" s="507"/>
      <c r="L43" s="507"/>
      <c r="M43" s="507"/>
      <c r="N43" s="507"/>
    </row>
    <row r="44" spans="1:14">
      <c r="B44" s="429"/>
    </row>
    <row r="45" spans="1:14">
      <c r="B45" s="429"/>
    </row>
    <row r="46" spans="1:14">
      <c r="B46" s="429"/>
    </row>
    <row r="47" spans="1:14">
      <c r="B47" s="429"/>
    </row>
    <row r="48" spans="1:14">
      <c r="B48" s="429"/>
    </row>
    <row r="49" spans="2:2">
      <c r="B49" s="429"/>
    </row>
    <row r="50" spans="2:2">
      <c r="B50" s="429"/>
    </row>
    <row r="51" spans="2:2">
      <c r="B51" s="429"/>
    </row>
    <row r="52" spans="2:2">
      <c r="B52" s="429"/>
    </row>
    <row r="53" spans="2:2">
      <c r="B53" s="429"/>
    </row>
    <row r="55" spans="2:2">
      <c r="B55" s="429"/>
    </row>
    <row r="57" spans="2:2">
      <c r="B57" s="429"/>
    </row>
    <row r="58" spans="2:2">
      <c r="B58" s="429"/>
    </row>
    <row r="59" spans="2:2">
      <c r="B59" s="429"/>
    </row>
    <row r="60" spans="2:2">
      <c r="B60" s="429"/>
    </row>
    <row r="61" spans="2:2">
      <c r="B61" s="429"/>
    </row>
    <row r="62" spans="2:2">
      <c r="B62" s="429"/>
    </row>
    <row r="63" spans="2:2">
      <c r="B63" s="429"/>
    </row>
    <row r="64" spans="2:2">
      <c r="B64" s="429"/>
    </row>
    <row r="65" spans="2:2">
      <c r="B65" s="429"/>
    </row>
    <row r="66" spans="2:2">
      <c r="B66" s="429"/>
    </row>
    <row r="67" spans="2:2">
      <c r="B67" s="429"/>
    </row>
    <row r="68" spans="2:2">
      <c r="B68" s="429"/>
    </row>
    <row r="69" spans="2:2">
      <c r="B69" s="429"/>
    </row>
    <row r="70" spans="2:2">
      <c r="B70" s="429"/>
    </row>
    <row r="71" spans="2:2">
      <c r="B71" s="429"/>
    </row>
    <row r="72" spans="2:2">
      <c r="B72" s="429"/>
    </row>
    <row r="73" spans="2:2">
      <c r="B73" s="429"/>
    </row>
    <row r="74" spans="2:2">
      <c r="B74" s="429"/>
    </row>
    <row r="75" spans="2:2">
      <c r="B75" s="429"/>
    </row>
    <row r="76" spans="2:2">
      <c r="B76" s="429"/>
    </row>
    <row r="77" spans="2:2">
      <c r="B77" s="429"/>
    </row>
    <row r="78" spans="2:2">
      <c r="B78" s="429"/>
    </row>
    <row r="79" spans="2:2">
      <c r="B79" s="429"/>
    </row>
    <row r="80" spans="2:2">
      <c r="B80" s="429"/>
    </row>
    <row r="81" spans="2:2">
      <c r="B81" s="429"/>
    </row>
    <row r="82" spans="2:2">
      <c r="B82" s="429"/>
    </row>
    <row r="83" spans="2:2">
      <c r="B83" s="429"/>
    </row>
    <row r="84" spans="2:2">
      <c r="B84" s="429"/>
    </row>
    <row r="85" spans="2:2">
      <c r="B85" s="429"/>
    </row>
    <row r="86" spans="2:2">
      <c r="B86" s="429"/>
    </row>
    <row r="87" spans="2:2">
      <c r="B87" s="429"/>
    </row>
    <row r="88" spans="2:2">
      <c r="B88" s="429"/>
    </row>
    <row r="89" spans="2:2">
      <c r="B89" s="429"/>
    </row>
    <row r="90" spans="2:2">
      <c r="B90" s="429"/>
    </row>
    <row r="91" spans="2:2">
      <c r="B91" s="429"/>
    </row>
    <row r="92" spans="2:2">
      <c r="B92" s="429"/>
    </row>
    <row r="93" spans="2:2">
      <c r="B93" s="429"/>
    </row>
    <row r="94" spans="2:2">
      <c r="B94" s="429"/>
    </row>
    <row r="95" spans="2:2">
      <c r="B95" s="429"/>
    </row>
    <row r="96" spans="2:2">
      <c r="B96" s="429"/>
    </row>
    <row r="97" spans="2:2">
      <c r="B97" s="429"/>
    </row>
    <row r="98" spans="2:2">
      <c r="B98" s="429"/>
    </row>
    <row r="99" spans="2:2">
      <c r="B99" s="429"/>
    </row>
    <row r="100" spans="2:2">
      <c r="B100" s="429"/>
    </row>
    <row r="101" spans="2:2">
      <c r="B101" s="429"/>
    </row>
    <row r="102" spans="2:2">
      <c r="B102" s="429"/>
    </row>
    <row r="103" spans="2:2">
      <c r="B103" s="429"/>
    </row>
    <row r="104" spans="2:2">
      <c r="B104" s="429"/>
    </row>
    <row r="105" spans="2:2">
      <c r="B105" s="429"/>
    </row>
    <row r="106" spans="2:2">
      <c r="B106" s="429"/>
    </row>
    <row r="107" spans="2:2">
      <c r="B107" s="429"/>
    </row>
    <row r="108" spans="2:2">
      <c r="B108" s="429"/>
    </row>
    <row r="109" spans="2:2">
      <c r="B109" s="429"/>
    </row>
    <row r="110" spans="2:2">
      <c r="B110" s="429"/>
    </row>
    <row r="111" spans="2:2">
      <c r="B111" s="429"/>
    </row>
    <row r="112" spans="2:2">
      <c r="B112" s="429"/>
    </row>
    <row r="113" spans="2:2">
      <c r="B113" s="429"/>
    </row>
    <row r="114" spans="2:2">
      <c r="B114" s="429"/>
    </row>
    <row r="115" spans="2:2">
      <c r="B115" s="429"/>
    </row>
    <row r="116" spans="2:2">
      <c r="B116" s="429"/>
    </row>
    <row r="117" spans="2:2">
      <c r="B117" s="429"/>
    </row>
    <row r="118" spans="2:2">
      <c r="B118" s="429"/>
    </row>
    <row r="119" spans="2:2">
      <c r="B119" s="429"/>
    </row>
    <row r="120" spans="2:2">
      <c r="B120" s="429"/>
    </row>
    <row r="121" spans="2:2">
      <c r="B121" s="429"/>
    </row>
    <row r="122" spans="2:2">
      <c r="B122" s="429"/>
    </row>
    <row r="123" spans="2:2">
      <c r="B123" s="429"/>
    </row>
    <row r="124" spans="2:2">
      <c r="B124" s="429"/>
    </row>
    <row r="125" spans="2:2">
      <c r="B125" s="429"/>
    </row>
    <row r="126" spans="2:2">
      <c r="B126" s="429"/>
    </row>
    <row r="127" spans="2:2">
      <c r="B127" s="429"/>
    </row>
    <row r="128" spans="2:2">
      <c r="B128" s="429"/>
    </row>
    <row r="129" spans="2:2">
      <c r="B129" s="429"/>
    </row>
    <row r="130" spans="2:2">
      <c r="B130" s="429"/>
    </row>
    <row r="131" spans="2:2">
      <c r="B131" s="429"/>
    </row>
    <row r="132" spans="2:2">
      <c r="B132" s="429"/>
    </row>
    <row r="133" spans="2:2">
      <c r="B133" s="429"/>
    </row>
    <row r="134" spans="2:2">
      <c r="B134" s="429"/>
    </row>
    <row r="135" spans="2:2">
      <c r="B135" s="429"/>
    </row>
    <row r="136" spans="2:2">
      <c r="B136" s="429"/>
    </row>
    <row r="137" spans="2:2">
      <c r="B137" s="429"/>
    </row>
    <row r="138" spans="2:2">
      <c r="B138" s="429"/>
    </row>
    <row r="139" spans="2:2">
      <c r="B139" s="429"/>
    </row>
    <row r="140" spans="2:2">
      <c r="B140" s="429"/>
    </row>
    <row r="141" spans="2:2">
      <c r="B141" s="429"/>
    </row>
    <row r="142" spans="2:2">
      <c r="B142" s="429"/>
    </row>
    <row r="143" spans="2:2">
      <c r="B143" s="429"/>
    </row>
    <row r="144" spans="2:2">
      <c r="B144" s="429"/>
    </row>
    <row r="145" spans="2:2">
      <c r="B145" s="429"/>
    </row>
    <row r="146" spans="2:2">
      <c r="B146" s="429"/>
    </row>
    <row r="147" spans="2:2">
      <c r="B147" s="429"/>
    </row>
    <row r="148" spans="2:2">
      <c r="B148" s="429"/>
    </row>
    <row r="149" spans="2:2">
      <c r="B149" s="429"/>
    </row>
    <row r="150" spans="2:2">
      <c r="B150" s="429"/>
    </row>
    <row r="151" spans="2:2">
      <c r="B151" s="429"/>
    </row>
    <row r="152" spans="2:2">
      <c r="B152" s="429"/>
    </row>
    <row r="153" spans="2:2">
      <c r="B153" s="429"/>
    </row>
    <row r="154" spans="2:2">
      <c r="B154" s="429"/>
    </row>
    <row r="155" spans="2:2">
      <c r="B155" s="429"/>
    </row>
    <row r="156" spans="2:2">
      <c r="B156" s="429"/>
    </row>
    <row r="157" spans="2:2">
      <c r="B157" s="429"/>
    </row>
    <row r="158" spans="2:2">
      <c r="B158" s="429"/>
    </row>
    <row r="159" spans="2:2">
      <c r="B159" s="429"/>
    </row>
    <row r="160" spans="2:2">
      <c r="B160" s="429"/>
    </row>
  </sheetData>
  <mergeCells count="18">
    <mergeCell ref="S7:S8"/>
    <mergeCell ref="T7:T8"/>
    <mergeCell ref="K7:K8"/>
    <mergeCell ref="M7:M8"/>
    <mergeCell ref="O7:O8"/>
    <mergeCell ref="P7:P8"/>
    <mergeCell ref="Q7:Q8"/>
    <mergeCell ref="R7:R8"/>
    <mergeCell ref="A1:N1"/>
    <mergeCell ref="A2:N2"/>
    <mergeCell ref="A3:N3"/>
    <mergeCell ref="A7:A8"/>
    <mergeCell ref="B7:B8"/>
    <mergeCell ref="C7:C8"/>
    <mergeCell ref="D7:D8"/>
    <mergeCell ref="E7:E8"/>
    <mergeCell ref="G7:G8"/>
    <mergeCell ref="I7:I8"/>
  </mergeCells>
  <pageMargins left="0.25" right="0.25" top="0.75" bottom="0.75" header="0.3" footer="0.3"/>
  <pageSetup scale="72" fitToHeight="0" orientation="landscape" r:id="rId1"/>
  <colBreaks count="1" manualBreakCount="1">
    <brk id="14"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76D08-C73E-4686-8F3E-DB812C2D134A}">
  <sheetPr>
    <pageSetUpPr fitToPage="1"/>
  </sheetPr>
  <dimension ref="A1:N258"/>
  <sheetViews>
    <sheetView view="pageBreakPreview" zoomScale="90" zoomScaleNormal="100" zoomScaleSheetLayoutView="90" workbookViewId="0">
      <selection activeCell="B32" sqref="B32"/>
    </sheetView>
  </sheetViews>
  <sheetFormatPr defaultColWidth="8.83203125" defaultRowHeight="12"/>
  <cols>
    <col min="1" max="1" width="7.33203125" style="506" bestFit="1" customWidth="1"/>
    <col min="2" max="2" width="51.33203125" style="507" customWidth="1"/>
    <col min="3" max="4" width="19.1640625" style="507" customWidth="1"/>
    <col min="5" max="6" width="19.5" style="507" customWidth="1"/>
    <col min="7" max="8" width="19.1640625" style="507" customWidth="1"/>
    <col min="9" max="12" width="19.33203125" style="507" customWidth="1"/>
    <col min="13" max="13" width="57.83203125" style="507" customWidth="1"/>
    <col min="14" max="16384" width="8.83203125" style="507"/>
  </cols>
  <sheetData>
    <row r="1" spans="1:13">
      <c r="B1" s="674" t="s">
        <v>803</v>
      </c>
      <c r="C1" s="674"/>
      <c r="D1" s="674"/>
      <c r="E1" s="674"/>
      <c r="F1" s="674"/>
      <c r="G1" s="674"/>
      <c r="H1" s="674"/>
      <c r="I1" s="674"/>
      <c r="J1" s="674"/>
      <c r="K1" s="674"/>
      <c r="L1" s="674"/>
      <c r="M1" s="674"/>
    </row>
    <row r="2" spans="1:13">
      <c r="B2" s="674" t="s">
        <v>768</v>
      </c>
      <c r="C2" s="674"/>
      <c r="D2" s="674"/>
      <c r="E2" s="674"/>
      <c r="F2" s="674"/>
      <c r="G2" s="674"/>
      <c r="H2" s="674"/>
      <c r="I2" s="674"/>
      <c r="J2" s="674"/>
      <c r="K2" s="674"/>
      <c r="L2" s="674"/>
      <c r="M2" s="674"/>
    </row>
    <row r="3" spans="1:13">
      <c r="B3" s="674" t="s">
        <v>957</v>
      </c>
      <c r="C3" s="674"/>
      <c r="D3" s="674"/>
      <c r="E3" s="674"/>
      <c r="F3" s="674"/>
      <c r="G3" s="674"/>
      <c r="H3" s="674"/>
      <c r="I3" s="674"/>
      <c r="J3" s="674"/>
      <c r="K3" s="674"/>
      <c r="L3" s="674"/>
      <c r="M3" s="674"/>
    </row>
    <row r="4" spans="1:13">
      <c r="B4" s="512"/>
      <c r="E4" s="506"/>
      <c r="F4" s="506"/>
      <c r="G4" s="506"/>
      <c r="H4" s="506"/>
      <c r="I4" s="506"/>
      <c r="J4" s="506"/>
      <c r="K4" s="506"/>
      <c r="L4" s="506"/>
    </row>
    <row r="5" spans="1:13">
      <c r="B5" s="506" t="s">
        <v>234</v>
      </c>
      <c r="C5" s="506" t="s">
        <v>236</v>
      </c>
      <c r="D5" s="506" t="s">
        <v>237</v>
      </c>
      <c r="E5" s="506" t="s">
        <v>238</v>
      </c>
      <c r="F5" s="506" t="s">
        <v>239</v>
      </c>
      <c r="G5" s="506" t="s">
        <v>241</v>
      </c>
      <c r="H5" s="506" t="s">
        <v>243</v>
      </c>
      <c r="I5" s="506" t="s">
        <v>245</v>
      </c>
      <c r="J5" s="506" t="s">
        <v>804</v>
      </c>
      <c r="K5" s="506" t="s">
        <v>249</v>
      </c>
      <c r="L5" s="506" t="s">
        <v>251</v>
      </c>
      <c r="M5" s="506" t="s">
        <v>253</v>
      </c>
    </row>
    <row r="6" spans="1:13" ht="24">
      <c r="A6" s="506" t="s">
        <v>460</v>
      </c>
      <c r="B6" s="512" t="s">
        <v>778</v>
      </c>
      <c r="C6" s="523" t="s">
        <v>805</v>
      </c>
      <c r="D6" s="523" t="s">
        <v>806</v>
      </c>
      <c r="E6" s="523" t="s">
        <v>807</v>
      </c>
      <c r="F6" s="523" t="s">
        <v>808</v>
      </c>
      <c r="G6" s="523" t="s">
        <v>809</v>
      </c>
      <c r="H6" s="523" t="s">
        <v>810</v>
      </c>
      <c r="I6" s="523" t="s">
        <v>811</v>
      </c>
      <c r="J6" s="523" t="s">
        <v>812</v>
      </c>
      <c r="K6" s="523" t="s">
        <v>813</v>
      </c>
      <c r="L6" s="523" t="s">
        <v>814</v>
      </c>
      <c r="M6" s="523" t="s">
        <v>815</v>
      </c>
    </row>
    <row r="7" spans="1:13">
      <c r="A7" s="506">
        <v>1</v>
      </c>
      <c r="B7" s="524"/>
      <c r="C7" s="525"/>
      <c r="D7" s="525"/>
      <c r="E7" s="525"/>
      <c r="F7" s="525"/>
      <c r="G7" s="525"/>
      <c r="H7" s="525"/>
      <c r="I7" s="525"/>
      <c r="J7" s="525"/>
      <c r="K7" s="525"/>
      <c r="L7" s="526"/>
      <c r="M7" s="527"/>
    </row>
    <row r="8" spans="1:13">
      <c r="A8" s="506">
        <v>2</v>
      </c>
      <c r="B8" s="524"/>
      <c r="C8" s="525"/>
      <c r="D8" s="525"/>
      <c r="E8" s="525"/>
      <c r="F8" s="525"/>
      <c r="G8" s="525"/>
      <c r="H8" s="525"/>
      <c r="I8" s="525"/>
      <c r="J8" s="525"/>
      <c r="K8" s="525"/>
      <c r="L8" s="526"/>
      <c r="M8" s="527"/>
    </row>
    <row r="9" spans="1:13">
      <c r="A9" s="506">
        <v>3</v>
      </c>
      <c r="B9" s="524"/>
      <c r="C9" s="525"/>
      <c r="D9" s="525"/>
      <c r="E9" s="525"/>
      <c r="F9" s="525"/>
      <c r="G9" s="525"/>
      <c r="H9" s="525"/>
      <c r="I9" s="525"/>
      <c r="J9" s="525"/>
      <c r="K9" s="525"/>
      <c r="L9" s="526"/>
      <c r="M9" s="527"/>
    </row>
    <row r="10" spans="1:13">
      <c r="A10" s="506">
        <v>4</v>
      </c>
      <c r="B10" s="524"/>
      <c r="C10" s="525"/>
      <c r="D10" s="525"/>
      <c r="E10" s="525"/>
      <c r="F10" s="525"/>
      <c r="G10" s="525"/>
      <c r="H10" s="525"/>
      <c r="I10" s="525"/>
      <c r="J10" s="525"/>
      <c r="K10" s="525"/>
      <c r="L10" s="526"/>
      <c r="M10" s="527"/>
    </row>
    <row r="11" spans="1:13">
      <c r="A11" s="506">
        <v>5</v>
      </c>
      <c r="B11" s="524"/>
      <c r="C11" s="525"/>
      <c r="D11" s="525"/>
      <c r="E11" s="525"/>
      <c r="F11" s="525"/>
      <c r="G11" s="525"/>
      <c r="H11" s="525"/>
      <c r="I11" s="525"/>
      <c r="J11" s="525"/>
      <c r="K11" s="525"/>
      <c r="L11" s="526"/>
      <c r="M11" s="527"/>
    </row>
    <row r="12" spans="1:13">
      <c r="A12" s="506">
        <v>6</v>
      </c>
      <c r="B12" s="524"/>
      <c r="C12" s="525"/>
      <c r="D12" s="525"/>
      <c r="E12" s="525"/>
      <c r="F12" s="525"/>
      <c r="G12" s="525"/>
      <c r="H12" s="525"/>
      <c r="I12" s="525"/>
      <c r="J12" s="525"/>
      <c r="K12" s="525"/>
      <c r="L12" s="526"/>
      <c r="M12" s="527"/>
    </row>
    <row r="13" spans="1:13">
      <c r="A13" s="506">
        <v>7</v>
      </c>
      <c r="B13" s="524"/>
      <c r="C13" s="525"/>
      <c r="D13" s="525"/>
      <c r="E13" s="525"/>
      <c r="F13" s="525"/>
      <c r="G13" s="525"/>
      <c r="H13" s="525"/>
      <c r="I13" s="525"/>
      <c r="J13" s="525"/>
      <c r="K13" s="525"/>
      <c r="L13" s="526"/>
      <c r="M13" s="527"/>
    </row>
    <row r="14" spans="1:13">
      <c r="A14" s="506">
        <v>8</v>
      </c>
      <c r="B14" s="524"/>
      <c r="C14" s="525"/>
      <c r="D14" s="525"/>
      <c r="E14" s="525"/>
      <c r="F14" s="525"/>
      <c r="G14" s="525"/>
      <c r="H14" s="525"/>
      <c r="I14" s="525"/>
      <c r="J14" s="525"/>
      <c r="K14" s="525"/>
      <c r="L14" s="526"/>
      <c r="M14" s="527"/>
    </row>
    <row r="15" spans="1:13">
      <c r="A15" s="506">
        <v>9</v>
      </c>
      <c r="B15" s="524"/>
      <c r="C15" s="525"/>
      <c r="D15" s="525"/>
      <c r="E15" s="525"/>
      <c r="F15" s="525"/>
      <c r="G15" s="525"/>
      <c r="H15" s="525"/>
      <c r="I15" s="525"/>
      <c r="J15" s="525"/>
      <c r="K15" s="525"/>
      <c r="L15" s="526"/>
      <c r="M15" s="527"/>
    </row>
    <row r="16" spans="1:13">
      <c r="A16" s="506">
        <v>10</v>
      </c>
      <c r="B16" s="524"/>
      <c r="C16" s="525"/>
      <c r="D16" s="525"/>
      <c r="E16" s="525"/>
      <c r="F16" s="525"/>
      <c r="G16" s="525"/>
      <c r="H16" s="525"/>
      <c r="I16" s="525"/>
      <c r="J16" s="525"/>
      <c r="K16" s="525"/>
      <c r="L16" s="526"/>
      <c r="M16" s="527"/>
    </row>
    <row r="17" spans="1:13">
      <c r="A17" s="506">
        <v>11</v>
      </c>
      <c r="B17" s="524"/>
      <c r="C17" s="525"/>
      <c r="D17" s="525"/>
      <c r="E17" s="525"/>
      <c r="F17" s="525"/>
      <c r="G17" s="525"/>
      <c r="H17" s="525"/>
      <c r="I17" s="525"/>
      <c r="J17" s="525"/>
      <c r="K17" s="525"/>
      <c r="L17" s="526"/>
      <c r="M17" s="527"/>
    </row>
    <row r="18" spans="1:13">
      <c r="A18" s="506">
        <v>12</v>
      </c>
      <c r="B18" s="524"/>
      <c r="C18" s="525"/>
      <c r="D18" s="525"/>
      <c r="E18" s="525"/>
      <c r="F18" s="525"/>
      <c r="G18" s="525"/>
      <c r="H18" s="525"/>
      <c r="I18" s="525"/>
      <c r="J18" s="525"/>
      <c r="K18" s="525"/>
      <c r="L18" s="526"/>
      <c r="M18" s="527"/>
    </row>
    <row r="19" spans="1:13">
      <c r="A19" s="506">
        <v>13</v>
      </c>
      <c r="B19" s="524"/>
      <c r="C19" s="525"/>
      <c r="D19" s="525"/>
      <c r="E19" s="525"/>
      <c r="F19" s="525"/>
      <c r="G19" s="525"/>
      <c r="H19" s="525"/>
      <c r="I19" s="525"/>
      <c r="J19" s="525"/>
      <c r="K19" s="525"/>
      <c r="L19" s="526"/>
      <c r="M19" s="527"/>
    </row>
    <row r="20" spans="1:13">
      <c r="A20" s="506">
        <v>14</v>
      </c>
      <c r="B20" s="524"/>
      <c r="C20" s="525"/>
      <c r="D20" s="525"/>
      <c r="E20" s="525"/>
      <c r="F20" s="525"/>
      <c r="G20" s="525"/>
      <c r="H20" s="525"/>
      <c r="I20" s="525"/>
      <c r="J20" s="525"/>
      <c r="K20" s="525"/>
      <c r="L20" s="526"/>
      <c r="M20" s="527"/>
    </row>
    <row r="21" spans="1:13">
      <c r="A21" s="506">
        <v>15</v>
      </c>
      <c r="B21" s="524"/>
      <c r="C21" s="525"/>
      <c r="D21" s="525"/>
      <c r="E21" s="525"/>
      <c r="F21" s="525"/>
      <c r="G21" s="525"/>
      <c r="H21" s="525"/>
      <c r="I21" s="525"/>
      <c r="J21" s="525"/>
      <c r="K21" s="525"/>
      <c r="L21" s="526"/>
      <c r="M21" s="527"/>
    </row>
    <row r="22" spans="1:13">
      <c r="A22" s="506">
        <v>16</v>
      </c>
      <c r="B22" s="524"/>
      <c r="C22" s="525"/>
      <c r="D22" s="525"/>
      <c r="E22" s="525"/>
      <c r="F22" s="525"/>
      <c r="G22" s="525"/>
      <c r="H22" s="525"/>
      <c r="I22" s="525"/>
      <c r="J22" s="525"/>
      <c r="K22" s="525"/>
      <c r="L22" s="526"/>
      <c r="M22" s="527"/>
    </row>
    <row r="23" spans="1:13">
      <c r="A23" s="506">
        <v>17</v>
      </c>
      <c r="B23" s="524"/>
      <c r="C23" s="525"/>
      <c r="D23" s="525"/>
      <c r="E23" s="525"/>
      <c r="F23" s="525"/>
      <c r="G23" s="525"/>
      <c r="H23" s="525"/>
      <c r="I23" s="525"/>
      <c r="J23" s="525"/>
      <c r="K23" s="525"/>
      <c r="L23" s="526"/>
      <c r="M23" s="527"/>
    </row>
    <row r="24" spans="1:13">
      <c r="A24" s="506">
        <v>18</v>
      </c>
      <c r="B24" s="524"/>
      <c r="C24" s="525"/>
      <c r="D24" s="525"/>
      <c r="E24" s="525"/>
      <c r="F24" s="525"/>
      <c r="G24" s="525"/>
      <c r="H24" s="525"/>
      <c r="I24" s="525"/>
      <c r="J24" s="525"/>
      <c r="K24" s="525"/>
      <c r="L24" s="526"/>
      <c r="M24" s="527"/>
    </row>
    <row r="25" spans="1:13">
      <c r="A25" s="506">
        <v>19</v>
      </c>
      <c r="B25" s="524"/>
      <c r="C25" s="525"/>
      <c r="D25" s="525"/>
      <c r="E25" s="525"/>
      <c r="F25" s="525"/>
      <c r="G25" s="525"/>
      <c r="H25" s="525"/>
      <c r="I25" s="525"/>
      <c r="J25" s="525"/>
      <c r="K25" s="525"/>
      <c r="L25" s="526"/>
      <c r="M25" s="527"/>
    </row>
    <row r="26" spans="1:13">
      <c r="A26" s="506">
        <v>20</v>
      </c>
      <c r="B26" s="524"/>
      <c r="C26" s="525"/>
      <c r="D26" s="525"/>
      <c r="E26" s="525"/>
      <c r="F26" s="525"/>
      <c r="G26" s="525"/>
      <c r="H26" s="525"/>
      <c r="I26" s="525"/>
      <c r="J26" s="525"/>
      <c r="K26" s="525"/>
      <c r="L26" s="526"/>
      <c r="M26" s="527"/>
    </row>
    <row r="27" spans="1:13">
      <c r="A27" s="506">
        <v>21</v>
      </c>
      <c r="B27" s="524"/>
      <c r="C27" s="525"/>
      <c r="D27" s="525"/>
      <c r="E27" s="525"/>
      <c r="F27" s="525"/>
      <c r="G27" s="525"/>
      <c r="H27" s="525"/>
      <c r="I27" s="525"/>
      <c r="J27" s="525"/>
      <c r="K27" s="525"/>
      <c r="L27" s="526"/>
      <c r="M27" s="527"/>
    </row>
    <row r="28" spans="1:13">
      <c r="A28" s="506">
        <v>22</v>
      </c>
      <c r="B28" s="528"/>
      <c r="C28" s="525"/>
      <c r="D28" s="525"/>
      <c r="E28" s="525"/>
      <c r="F28" s="525"/>
      <c r="G28" s="525"/>
      <c r="H28" s="525"/>
      <c r="I28" s="525"/>
      <c r="J28" s="525"/>
      <c r="K28" s="525"/>
      <c r="L28" s="526"/>
      <c r="M28" s="527"/>
    </row>
    <row r="29" spans="1:13">
      <c r="A29" s="506">
        <v>23</v>
      </c>
      <c r="B29" s="528"/>
      <c r="C29" s="525"/>
      <c r="D29" s="525"/>
      <c r="E29" s="525"/>
      <c r="F29" s="525"/>
      <c r="G29" s="525"/>
      <c r="H29" s="525"/>
      <c r="I29" s="525"/>
      <c r="J29" s="525"/>
      <c r="K29" s="525"/>
      <c r="L29" s="526"/>
      <c r="M29" s="527"/>
    </row>
    <row r="30" spans="1:13">
      <c r="A30" s="506">
        <v>24</v>
      </c>
      <c r="B30" s="528"/>
      <c r="C30" s="525"/>
      <c r="D30" s="525"/>
      <c r="E30" s="525"/>
      <c r="F30" s="525"/>
      <c r="G30" s="525"/>
      <c r="H30" s="525"/>
      <c r="I30" s="525"/>
      <c r="J30" s="525"/>
      <c r="K30" s="525"/>
      <c r="L30" s="526"/>
      <c r="M30" s="527"/>
    </row>
    <row r="31" spans="1:13">
      <c r="A31" s="506">
        <v>25</v>
      </c>
      <c r="B31" s="528"/>
      <c r="C31" s="525"/>
      <c r="D31" s="525"/>
      <c r="E31" s="525"/>
      <c r="F31" s="525"/>
      <c r="G31" s="525"/>
      <c r="H31" s="525"/>
      <c r="I31" s="525"/>
      <c r="J31" s="525"/>
      <c r="K31" s="525"/>
      <c r="L31" s="526"/>
      <c r="M31" s="527"/>
    </row>
    <row r="32" spans="1:13">
      <c r="A32" s="506">
        <v>26</v>
      </c>
      <c r="B32" s="528"/>
      <c r="C32" s="525"/>
      <c r="D32" s="525"/>
      <c r="E32" s="525"/>
      <c r="F32" s="525"/>
      <c r="G32" s="525"/>
      <c r="H32" s="525"/>
      <c r="I32" s="525"/>
      <c r="J32" s="525"/>
      <c r="K32" s="525"/>
      <c r="L32" s="526"/>
      <c r="M32" s="527"/>
    </row>
    <row r="33" spans="1:13">
      <c r="A33" s="506">
        <v>27</v>
      </c>
      <c r="B33" s="528"/>
      <c r="C33" s="525"/>
      <c r="D33" s="525"/>
      <c r="E33" s="525"/>
      <c r="F33" s="525"/>
      <c r="G33" s="525"/>
      <c r="H33" s="525"/>
      <c r="I33" s="525"/>
      <c r="J33" s="525"/>
      <c r="K33" s="525"/>
      <c r="L33" s="526"/>
      <c r="M33" s="527"/>
    </row>
    <row r="34" spans="1:13">
      <c r="A34" s="506">
        <v>28</v>
      </c>
      <c r="B34" s="528"/>
      <c r="C34" s="525"/>
      <c r="D34" s="525"/>
      <c r="E34" s="525"/>
      <c r="F34" s="525"/>
      <c r="G34" s="525"/>
      <c r="H34" s="525"/>
      <c r="I34" s="525"/>
      <c r="J34" s="525"/>
      <c r="K34" s="525"/>
      <c r="L34" s="526"/>
      <c r="M34" s="527"/>
    </row>
    <row r="35" spans="1:13">
      <c r="A35" s="506">
        <v>29</v>
      </c>
      <c r="B35" s="528"/>
      <c r="C35" s="525"/>
      <c r="D35" s="525"/>
      <c r="E35" s="525"/>
      <c r="F35" s="525"/>
      <c r="G35" s="525"/>
      <c r="H35" s="525"/>
      <c r="I35" s="525"/>
      <c r="J35" s="525"/>
      <c r="K35" s="525"/>
      <c r="L35" s="526"/>
      <c r="M35" s="527"/>
    </row>
    <row r="36" spans="1:13">
      <c r="A36" s="506">
        <v>30</v>
      </c>
      <c r="B36" s="529" t="s">
        <v>816</v>
      </c>
      <c r="C36" s="600">
        <v>6340436</v>
      </c>
      <c r="D36" s="600">
        <v>5754898</v>
      </c>
      <c r="E36" s="530"/>
      <c r="F36" s="530"/>
      <c r="G36" s="600">
        <f>C36</f>
        <v>6340436</v>
      </c>
      <c r="H36" s="600">
        <f>D36</f>
        <v>5754898</v>
      </c>
      <c r="I36" s="530"/>
      <c r="J36" s="530"/>
      <c r="K36" s="530"/>
      <c r="L36" s="531"/>
      <c r="M36" s="532" t="s">
        <v>817</v>
      </c>
    </row>
    <row r="37" spans="1:13">
      <c r="A37" s="506">
        <v>31</v>
      </c>
      <c r="B37" s="533" t="s">
        <v>900</v>
      </c>
      <c r="C37" s="601">
        <f t="shared" ref="C37:L37" si="0">SUM(C7:C36)</f>
        <v>6340436</v>
      </c>
      <c r="D37" s="601">
        <f t="shared" si="0"/>
        <v>5754898</v>
      </c>
      <c r="E37" s="534">
        <f t="shared" si="0"/>
        <v>0</v>
      </c>
      <c r="F37" s="534">
        <f t="shared" si="0"/>
        <v>0</v>
      </c>
      <c r="G37" s="601">
        <f t="shared" si="0"/>
        <v>6340436</v>
      </c>
      <c r="H37" s="601">
        <f t="shared" si="0"/>
        <v>5754898</v>
      </c>
      <c r="I37" s="534">
        <f t="shared" si="0"/>
        <v>0</v>
      </c>
      <c r="J37" s="534">
        <f t="shared" si="0"/>
        <v>0</v>
      </c>
      <c r="K37" s="534">
        <f t="shared" si="0"/>
        <v>0</v>
      </c>
      <c r="L37" s="534">
        <f t="shared" si="0"/>
        <v>0</v>
      </c>
      <c r="M37" s="535"/>
    </row>
    <row r="38" spans="1:13">
      <c r="A38" s="506">
        <v>32</v>
      </c>
      <c r="B38" s="536" t="s">
        <v>818</v>
      </c>
      <c r="C38" s="593"/>
      <c r="D38" s="593"/>
      <c r="E38" s="525"/>
      <c r="F38" s="525"/>
      <c r="G38" s="593"/>
      <c r="H38" s="593"/>
      <c r="I38" s="537"/>
      <c r="J38" s="537"/>
      <c r="K38" s="538"/>
      <c r="L38" s="539"/>
      <c r="M38" s="527"/>
    </row>
    <row r="39" spans="1:13">
      <c r="A39" s="506">
        <v>33</v>
      </c>
      <c r="B39" s="540" t="s">
        <v>819</v>
      </c>
      <c r="C39" s="611"/>
      <c r="D39" s="611"/>
      <c r="E39" s="541"/>
      <c r="F39" s="541"/>
      <c r="G39" s="611"/>
      <c r="H39" s="611"/>
      <c r="I39" s="541"/>
      <c r="J39" s="541"/>
      <c r="K39" s="541"/>
      <c r="L39" s="542"/>
      <c r="M39" s="543"/>
    </row>
    <row r="40" spans="1:13" ht="12.75" thickBot="1">
      <c r="A40" s="506">
        <v>34</v>
      </c>
      <c r="B40" s="544" t="s">
        <v>38</v>
      </c>
      <c r="C40" s="612">
        <f t="shared" ref="C40:L40" si="1">C37-C38-C39</f>
        <v>6340436</v>
      </c>
      <c r="D40" s="612">
        <f t="shared" si="1"/>
        <v>5754898</v>
      </c>
      <c r="E40" s="545">
        <f t="shared" si="1"/>
        <v>0</v>
      </c>
      <c r="F40" s="545">
        <f t="shared" si="1"/>
        <v>0</v>
      </c>
      <c r="G40" s="612">
        <f t="shared" si="1"/>
        <v>6340436</v>
      </c>
      <c r="H40" s="612">
        <f t="shared" si="1"/>
        <v>5754898</v>
      </c>
      <c r="I40" s="545">
        <f t="shared" si="1"/>
        <v>0</v>
      </c>
      <c r="J40" s="545">
        <f t="shared" si="1"/>
        <v>0</v>
      </c>
      <c r="K40" s="545">
        <f t="shared" si="1"/>
        <v>0</v>
      </c>
      <c r="L40" s="545">
        <f t="shared" si="1"/>
        <v>0</v>
      </c>
      <c r="M40" s="546"/>
    </row>
    <row r="41" spans="1:13" ht="12.75" thickTop="1">
      <c r="B41" s="507" t="s">
        <v>820</v>
      </c>
      <c r="E41" s="506"/>
      <c r="F41" s="506"/>
      <c r="G41" s="506"/>
      <c r="H41" s="506"/>
      <c r="K41" s="547"/>
      <c r="L41" s="547"/>
    </row>
    <row r="42" spans="1:13" ht="11.65" customHeight="1">
      <c r="B42" s="681" t="s">
        <v>821</v>
      </c>
      <c r="C42" s="681"/>
      <c r="D42" s="681"/>
      <c r="E42" s="681"/>
      <c r="F42" s="681"/>
      <c r="G42" s="681"/>
      <c r="H42" s="681"/>
      <c r="I42" s="681"/>
      <c r="J42" s="681"/>
      <c r="K42" s="681"/>
      <c r="L42" s="547"/>
    </row>
    <row r="43" spans="1:13">
      <c r="B43" s="512" t="s">
        <v>822</v>
      </c>
      <c r="I43" s="506"/>
      <c r="J43" s="506"/>
      <c r="K43" s="506"/>
      <c r="L43" s="506"/>
    </row>
    <row r="44" spans="1:13">
      <c r="B44" s="512" t="s">
        <v>823</v>
      </c>
      <c r="I44" s="506"/>
      <c r="J44" s="506"/>
      <c r="K44" s="506"/>
      <c r="L44" s="506"/>
    </row>
    <row r="45" spans="1:13">
      <c r="B45" s="512" t="s">
        <v>824</v>
      </c>
      <c r="I45" s="506"/>
      <c r="J45" s="506"/>
      <c r="K45" s="506"/>
      <c r="L45" s="506"/>
    </row>
    <row r="46" spans="1:13" ht="11.65" customHeight="1">
      <c r="B46" s="682" t="s">
        <v>825</v>
      </c>
      <c r="C46" s="682"/>
      <c r="D46" s="682"/>
      <c r="E46" s="682"/>
      <c r="F46" s="682"/>
      <c r="G46" s="682"/>
      <c r="H46" s="682"/>
      <c r="I46" s="682"/>
      <c r="J46" s="682"/>
      <c r="K46" s="682"/>
      <c r="L46" s="682"/>
      <c r="M46" s="682"/>
    </row>
    <row r="47" spans="1:13" ht="11.65" customHeight="1">
      <c r="B47" s="682" t="s">
        <v>901</v>
      </c>
      <c r="C47" s="682"/>
      <c r="D47" s="682"/>
      <c r="E47" s="682"/>
      <c r="F47" s="682"/>
      <c r="G47" s="682"/>
      <c r="H47" s="682"/>
      <c r="I47" s="682"/>
      <c r="J47" s="682"/>
      <c r="K47" s="682"/>
      <c r="L47" s="682"/>
      <c r="M47" s="548"/>
    </row>
    <row r="49" spans="1:13">
      <c r="B49" s="506" t="s">
        <v>234</v>
      </c>
      <c r="C49" s="506" t="s">
        <v>236</v>
      </c>
      <c r="D49" s="506" t="s">
        <v>237</v>
      </c>
      <c r="E49" s="506" t="s">
        <v>238</v>
      </c>
      <c r="F49" s="506" t="s">
        <v>239</v>
      </c>
      <c r="G49" s="506" t="s">
        <v>241</v>
      </c>
      <c r="H49" s="506" t="s">
        <v>243</v>
      </c>
      <c r="I49" s="506" t="s">
        <v>245</v>
      </c>
      <c r="J49" s="506" t="s">
        <v>804</v>
      </c>
      <c r="K49" s="506" t="s">
        <v>249</v>
      </c>
      <c r="L49" s="506" t="s">
        <v>251</v>
      </c>
      <c r="M49" s="506" t="s">
        <v>253</v>
      </c>
    </row>
    <row r="50" spans="1:13" ht="24">
      <c r="B50" s="507" t="s">
        <v>826</v>
      </c>
      <c r="C50" s="523" t="s">
        <v>805</v>
      </c>
      <c r="D50" s="523" t="s">
        <v>806</v>
      </c>
      <c r="E50" s="523" t="s">
        <v>807</v>
      </c>
      <c r="F50" s="523" t="s">
        <v>808</v>
      </c>
      <c r="G50" s="523" t="s">
        <v>809</v>
      </c>
      <c r="H50" s="523" t="s">
        <v>810</v>
      </c>
      <c r="I50" s="523" t="s">
        <v>811</v>
      </c>
      <c r="J50" s="523" t="s">
        <v>812</v>
      </c>
      <c r="K50" s="523" t="s">
        <v>813</v>
      </c>
      <c r="L50" s="523" t="s">
        <v>814</v>
      </c>
      <c r="M50" s="523" t="s">
        <v>815</v>
      </c>
    </row>
    <row r="51" spans="1:13">
      <c r="A51" s="506">
        <v>35</v>
      </c>
      <c r="B51" s="528"/>
      <c r="C51" s="525"/>
      <c r="D51" s="525"/>
      <c r="E51" s="525"/>
      <c r="F51" s="525"/>
      <c r="G51" s="525"/>
      <c r="H51" s="525"/>
      <c r="I51" s="525"/>
      <c r="J51" s="525"/>
      <c r="K51" s="525"/>
      <c r="L51" s="526"/>
      <c r="M51" s="527"/>
    </row>
    <row r="52" spans="1:13">
      <c r="A52" s="506">
        <v>36</v>
      </c>
      <c r="B52" s="528"/>
      <c r="C52" s="525"/>
      <c r="D52" s="525"/>
      <c r="E52" s="525"/>
      <c r="F52" s="525"/>
      <c r="G52" s="525"/>
      <c r="H52" s="525"/>
      <c r="I52" s="525"/>
      <c r="J52" s="525"/>
      <c r="K52" s="525"/>
      <c r="L52" s="526"/>
      <c r="M52" s="527"/>
    </row>
    <row r="53" spans="1:13">
      <c r="A53" s="506">
        <v>37</v>
      </c>
      <c r="B53" s="528"/>
      <c r="C53" s="525"/>
      <c r="D53" s="525"/>
      <c r="E53" s="525"/>
      <c r="F53" s="525"/>
      <c r="G53" s="525"/>
      <c r="H53" s="525"/>
      <c r="I53" s="525"/>
      <c r="J53" s="525"/>
      <c r="K53" s="525"/>
      <c r="L53" s="526"/>
      <c r="M53" s="527"/>
    </row>
    <row r="54" spans="1:13">
      <c r="A54" s="506">
        <v>38</v>
      </c>
      <c r="B54" s="528"/>
      <c r="C54" s="525"/>
      <c r="D54" s="525"/>
      <c r="E54" s="525"/>
      <c r="F54" s="525"/>
      <c r="G54" s="525"/>
      <c r="H54" s="525"/>
      <c r="I54" s="525"/>
      <c r="J54" s="525"/>
      <c r="K54" s="525"/>
      <c r="L54" s="526"/>
      <c r="M54" s="527"/>
    </row>
    <row r="55" spans="1:13">
      <c r="A55" s="506">
        <v>39</v>
      </c>
      <c r="B55" s="528"/>
      <c r="C55" s="525"/>
      <c r="D55" s="525"/>
      <c r="E55" s="525"/>
      <c r="F55" s="525"/>
      <c r="G55" s="525"/>
      <c r="H55" s="525"/>
      <c r="I55" s="525"/>
      <c r="J55" s="525"/>
      <c r="K55" s="525"/>
      <c r="L55" s="526"/>
      <c r="M55" s="527"/>
    </row>
    <row r="56" spans="1:13">
      <c r="A56" s="506">
        <v>40</v>
      </c>
      <c r="B56" s="528"/>
      <c r="C56" s="525"/>
      <c r="D56" s="525"/>
      <c r="E56" s="525"/>
      <c r="F56" s="525"/>
      <c r="G56" s="525"/>
      <c r="H56" s="525"/>
      <c r="I56" s="525"/>
      <c r="J56" s="525"/>
      <c r="K56" s="525"/>
      <c r="L56" s="526"/>
      <c r="M56" s="527"/>
    </row>
    <row r="57" spans="1:13">
      <c r="A57" s="506">
        <v>41</v>
      </c>
      <c r="B57" s="528"/>
      <c r="C57" s="525"/>
      <c r="D57" s="525"/>
      <c r="E57" s="525"/>
      <c r="F57" s="525"/>
      <c r="G57" s="525"/>
      <c r="H57" s="525"/>
      <c r="I57" s="525"/>
      <c r="J57" s="525"/>
      <c r="K57" s="525"/>
      <c r="L57" s="526"/>
      <c r="M57" s="527"/>
    </row>
    <row r="58" spans="1:13">
      <c r="A58" s="506">
        <v>42</v>
      </c>
      <c r="B58" s="528"/>
      <c r="C58" s="525"/>
      <c r="D58" s="525"/>
      <c r="E58" s="525"/>
      <c r="F58" s="525"/>
      <c r="G58" s="525"/>
      <c r="H58" s="525"/>
      <c r="I58" s="525"/>
      <c r="J58" s="525"/>
      <c r="K58" s="525"/>
      <c r="L58" s="526"/>
      <c r="M58" s="527"/>
    </row>
    <row r="59" spans="1:13">
      <c r="A59" s="506">
        <v>43</v>
      </c>
      <c r="B59" s="528"/>
      <c r="C59" s="525"/>
      <c r="D59" s="525"/>
      <c r="E59" s="525"/>
      <c r="F59" s="525"/>
      <c r="G59" s="525"/>
      <c r="H59" s="525"/>
      <c r="I59" s="525"/>
      <c r="J59" s="525"/>
      <c r="K59" s="525"/>
      <c r="L59" s="526"/>
      <c r="M59" s="527"/>
    </row>
    <row r="60" spans="1:13">
      <c r="A60" s="506">
        <v>44</v>
      </c>
      <c r="B60" s="528"/>
      <c r="C60" s="525"/>
      <c r="D60" s="525"/>
      <c r="E60" s="525"/>
      <c r="F60" s="525"/>
      <c r="G60" s="525"/>
      <c r="H60" s="525"/>
      <c r="I60" s="525"/>
      <c r="J60" s="525"/>
      <c r="K60" s="525"/>
      <c r="L60" s="526"/>
      <c r="M60" s="527"/>
    </row>
    <row r="61" spans="1:13">
      <c r="A61" s="506">
        <v>45</v>
      </c>
      <c r="B61" s="528"/>
      <c r="C61" s="525"/>
      <c r="D61" s="525"/>
      <c r="E61" s="525"/>
      <c r="F61" s="525"/>
      <c r="G61" s="525"/>
      <c r="H61" s="525"/>
      <c r="I61" s="525"/>
      <c r="J61" s="525"/>
      <c r="K61" s="525"/>
      <c r="L61" s="526"/>
      <c r="M61" s="527"/>
    </row>
    <row r="62" spans="1:13">
      <c r="A62" s="506">
        <v>46</v>
      </c>
      <c r="B62" s="528"/>
      <c r="C62" s="525"/>
      <c r="D62" s="525"/>
      <c r="E62" s="525"/>
      <c r="F62" s="525"/>
      <c r="G62" s="525"/>
      <c r="H62" s="525"/>
      <c r="I62" s="525"/>
      <c r="J62" s="525"/>
      <c r="K62" s="525"/>
      <c r="L62" s="526"/>
      <c r="M62" s="527"/>
    </row>
    <row r="63" spans="1:13">
      <c r="A63" s="506">
        <v>47</v>
      </c>
      <c r="B63" s="528"/>
      <c r="C63" s="525"/>
      <c r="D63" s="525"/>
      <c r="E63" s="525"/>
      <c r="F63" s="525"/>
      <c r="G63" s="525"/>
      <c r="H63" s="525"/>
      <c r="I63" s="525"/>
      <c r="J63" s="525"/>
      <c r="K63" s="525"/>
      <c r="L63" s="526"/>
      <c r="M63" s="527"/>
    </row>
    <row r="64" spans="1:13">
      <c r="A64" s="506">
        <v>48</v>
      </c>
      <c r="B64" s="528"/>
      <c r="C64" s="525"/>
      <c r="D64" s="525"/>
      <c r="E64" s="525"/>
      <c r="F64" s="525"/>
      <c r="G64" s="525"/>
      <c r="H64" s="525"/>
      <c r="I64" s="525"/>
      <c r="J64" s="525"/>
      <c r="K64" s="525"/>
      <c r="L64" s="526"/>
      <c r="M64" s="527"/>
    </row>
    <row r="65" spans="1:13">
      <c r="A65" s="506">
        <v>49</v>
      </c>
      <c r="B65" s="528"/>
      <c r="C65" s="525"/>
      <c r="D65" s="525"/>
      <c r="E65" s="525"/>
      <c r="F65" s="525"/>
      <c r="G65" s="525"/>
      <c r="H65" s="525"/>
      <c r="I65" s="525"/>
      <c r="J65" s="525"/>
      <c r="K65" s="525"/>
      <c r="L65" s="526"/>
      <c r="M65" s="527"/>
    </row>
    <row r="66" spans="1:13">
      <c r="A66" s="506">
        <v>50</v>
      </c>
      <c r="B66" s="528"/>
      <c r="C66" s="525"/>
      <c r="D66" s="525"/>
      <c r="E66" s="525"/>
      <c r="F66" s="525"/>
      <c r="G66" s="525"/>
      <c r="H66" s="525"/>
      <c r="I66" s="525"/>
      <c r="J66" s="525"/>
      <c r="K66" s="525"/>
      <c r="L66" s="526"/>
      <c r="M66" s="527"/>
    </row>
    <row r="67" spans="1:13">
      <c r="A67" s="506">
        <v>51</v>
      </c>
      <c r="B67" s="528"/>
      <c r="C67" s="525"/>
      <c r="D67" s="525"/>
      <c r="E67" s="525"/>
      <c r="F67" s="525"/>
      <c r="G67" s="525"/>
      <c r="H67" s="525"/>
      <c r="I67" s="525"/>
      <c r="J67" s="525"/>
      <c r="K67" s="525"/>
      <c r="L67" s="526"/>
      <c r="M67" s="527"/>
    </row>
    <row r="68" spans="1:13">
      <c r="A68" s="506">
        <v>52</v>
      </c>
      <c r="B68" s="528"/>
      <c r="C68" s="525"/>
      <c r="D68" s="525"/>
      <c r="E68" s="525"/>
      <c r="F68" s="525"/>
      <c r="G68" s="525"/>
      <c r="H68" s="525"/>
      <c r="I68" s="525"/>
      <c r="J68" s="525"/>
      <c r="K68" s="525"/>
      <c r="L68" s="526"/>
      <c r="M68" s="527"/>
    </row>
    <row r="69" spans="1:13">
      <c r="A69" s="506">
        <v>53</v>
      </c>
      <c r="B69" s="528"/>
      <c r="C69" s="525"/>
      <c r="D69" s="525"/>
      <c r="E69" s="525"/>
      <c r="F69" s="525"/>
      <c r="G69" s="525"/>
      <c r="H69" s="525"/>
      <c r="I69" s="525"/>
      <c r="J69" s="525"/>
      <c r="K69" s="525"/>
      <c r="L69" s="526"/>
      <c r="M69" s="527"/>
    </row>
    <row r="70" spans="1:13">
      <c r="A70" s="506">
        <v>54</v>
      </c>
      <c r="B70" s="528"/>
      <c r="C70" s="525"/>
      <c r="D70" s="525"/>
      <c r="E70" s="525"/>
      <c r="F70" s="525"/>
      <c r="G70" s="525"/>
      <c r="H70" s="525"/>
      <c r="I70" s="525"/>
      <c r="J70" s="525"/>
      <c r="K70" s="525"/>
      <c r="L70" s="526"/>
      <c r="M70" s="527"/>
    </row>
    <row r="71" spans="1:13">
      <c r="A71" s="506">
        <v>55</v>
      </c>
      <c r="B71" s="528"/>
      <c r="C71" s="525"/>
      <c r="D71" s="525"/>
      <c r="E71" s="525"/>
      <c r="F71" s="525"/>
      <c r="G71" s="525"/>
      <c r="H71" s="525"/>
      <c r="I71" s="525"/>
      <c r="J71" s="525"/>
      <c r="K71" s="525"/>
      <c r="L71" s="526"/>
      <c r="M71" s="527"/>
    </row>
    <row r="72" spans="1:13">
      <c r="A72" s="506">
        <v>56</v>
      </c>
      <c r="B72" s="528"/>
      <c r="C72" s="525"/>
      <c r="D72" s="525"/>
      <c r="E72" s="525"/>
      <c r="F72" s="525"/>
      <c r="G72" s="525"/>
      <c r="H72" s="525"/>
      <c r="I72" s="525"/>
      <c r="J72" s="525"/>
      <c r="K72" s="525"/>
      <c r="L72" s="526"/>
      <c r="M72" s="527"/>
    </row>
    <row r="73" spans="1:13">
      <c r="A73" s="506">
        <v>57</v>
      </c>
      <c r="B73" s="528"/>
      <c r="C73" s="525"/>
      <c r="D73" s="525"/>
      <c r="E73" s="525"/>
      <c r="F73" s="525"/>
      <c r="G73" s="525"/>
      <c r="H73" s="525"/>
      <c r="I73" s="525"/>
      <c r="J73" s="525"/>
      <c r="K73" s="525"/>
      <c r="L73" s="526"/>
      <c r="M73" s="527"/>
    </row>
    <row r="74" spans="1:13">
      <c r="A74" s="506">
        <v>58</v>
      </c>
      <c r="B74" s="528"/>
      <c r="C74" s="525"/>
      <c r="D74" s="525"/>
      <c r="E74" s="525"/>
      <c r="F74" s="525"/>
      <c r="G74" s="525"/>
      <c r="H74" s="525"/>
      <c r="I74" s="525"/>
      <c r="J74" s="525"/>
      <c r="K74" s="525"/>
      <c r="L74" s="526"/>
      <c r="M74" s="527"/>
    </row>
    <row r="75" spans="1:13">
      <c r="A75" s="506">
        <v>59</v>
      </c>
      <c r="B75" s="528"/>
      <c r="C75" s="525"/>
      <c r="D75" s="525"/>
      <c r="E75" s="525"/>
      <c r="F75" s="525"/>
      <c r="G75" s="525"/>
      <c r="H75" s="525"/>
      <c r="I75" s="525"/>
      <c r="J75" s="525"/>
      <c r="K75" s="525"/>
      <c r="L75" s="526"/>
      <c r="M75" s="527"/>
    </row>
    <row r="76" spans="1:13">
      <c r="A76" s="506">
        <v>60</v>
      </c>
      <c r="B76" s="549"/>
      <c r="C76" s="525"/>
      <c r="D76" s="525"/>
      <c r="E76" s="525"/>
      <c r="F76" s="525"/>
      <c r="G76" s="525"/>
      <c r="H76" s="525"/>
      <c r="I76" s="525"/>
      <c r="J76" s="525"/>
      <c r="K76" s="525"/>
      <c r="L76" s="526"/>
      <c r="M76" s="527"/>
    </row>
    <row r="77" spans="1:13">
      <c r="A77" s="506">
        <v>61</v>
      </c>
      <c r="B77" s="549"/>
      <c r="C77" s="525"/>
      <c r="D77" s="525"/>
      <c r="E77" s="525"/>
      <c r="F77" s="525"/>
      <c r="G77" s="525"/>
      <c r="H77" s="525"/>
      <c r="I77" s="525"/>
      <c r="J77" s="525"/>
      <c r="K77" s="525"/>
      <c r="L77" s="526"/>
      <c r="M77" s="527"/>
    </row>
    <row r="78" spans="1:13">
      <c r="A78" s="506">
        <v>62</v>
      </c>
      <c r="B78" s="529" t="s">
        <v>827</v>
      </c>
      <c r="C78" s="530"/>
      <c r="D78" s="530"/>
      <c r="E78" s="530"/>
      <c r="F78" s="530"/>
      <c r="G78" s="530"/>
      <c r="H78" s="530"/>
      <c r="I78" s="530"/>
      <c r="J78" s="530"/>
      <c r="K78" s="530"/>
      <c r="L78" s="531"/>
      <c r="M78" s="532" t="s">
        <v>817</v>
      </c>
    </row>
    <row r="79" spans="1:13">
      <c r="A79" s="506">
        <v>63</v>
      </c>
      <c r="B79" s="550" t="s">
        <v>902</v>
      </c>
      <c r="C79" s="534">
        <f t="shared" ref="C79:L79" si="2">SUM(C51:C78)</f>
        <v>0</v>
      </c>
      <c r="D79" s="534">
        <f t="shared" si="2"/>
        <v>0</v>
      </c>
      <c r="E79" s="534">
        <f t="shared" si="2"/>
        <v>0</v>
      </c>
      <c r="F79" s="534">
        <f t="shared" si="2"/>
        <v>0</v>
      </c>
      <c r="G79" s="534">
        <f t="shared" si="2"/>
        <v>0</v>
      </c>
      <c r="H79" s="534">
        <f t="shared" si="2"/>
        <v>0</v>
      </c>
      <c r="I79" s="534">
        <f t="shared" si="2"/>
        <v>0</v>
      </c>
      <c r="J79" s="534">
        <f t="shared" si="2"/>
        <v>0</v>
      </c>
      <c r="K79" s="534">
        <f t="shared" si="2"/>
        <v>0</v>
      </c>
      <c r="L79" s="534">
        <f t="shared" si="2"/>
        <v>0</v>
      </c>
      <c r="M79" s="535"/>
    </row>
    <row r="80" spans="1:13">
      <c r="A80" s="506">
        <v>64</v>
      </c>
      <c r="B80" s="550" t="s">
        <v>818</v>
      </c>
      <c r="C80" s="525"/>
      <c r="D80" s="525"/>
      <c r="E80" s="525"/>
      <c r="F80" s="525"/>
      <c r="G80" s="525"/>
      <c r="H80" s="525"/>
      <c r="I80" s="525"/>
      <c r="J80" s="525"/>
      <c r="K80" s="525"/>
      <c r="L80" s="526"/>
      <c r="M80" s="527"/>
    </row>
    <row r="81" spans="1:13">
      <c r="A81" s="506">
        <v>65</v>
      </c>
      <c r="B81" s="551" t="s">
        <v>819</v>
      </c>
      <c r="C81" s="541"/>
      <c r="D81" s="541"/>
      <c r="E81" s="541"/>
      <c r="F81" s="541"/>
      <c r="G81" s="541"/>
      <c r="H81" s="541"/>
      <c r="I81" s="541"/>
      <c r="J81" s="541"/>
      <c r="K81" s="541"/>
      <c r="L81" s="542"/>
      <c r="M81" s="543"/>
    </row>
    <row r="82" spans="1:13" ht="12.75" thickBot="1">
      <c r="A82" s="506">
        <v>66</v>
      </c>
      <c r="B82" s="544" t="s">
        <v>38</v>
      </c>
      <c r="C82" s="545">
        <f t="shared" ref="C82:L82" si="3">C79-C80-C81</f>
        <v>0</v>
      </c>
      <c r="D82" s="545">
        <f t="shared" si="3"/>
        <v>0</v>
      </c>
      <c r="E82" s="545">
        <f t="shared" si="3"/>
        <v>0</v>
      </c>
      <c r="F82" s="545">
        <f t="shared" si="3"/>
        <v>0</v>
      </c>
      <c r="G82" s="545">
        <f t="shared" si="3"/>
        <v>0</v>
      </c>
      <c r="H82" s="545">
        <f t="shared" si="3"/>
        <v>0</v>
      </c>
      <c r="I82" s="545">
        <f t="shared" si="3"/>
        <v>0</v>
      </c>
      <c r="J82" s="545">
        <f t="shared" si="3"/>
        <v>0</v>
      </c>
      <c r="K82" s="545">
        <f t="shared" si="3"/>
        <v>0</v>
      </c>
      <c r="L82" s="545">
        <f t="shared" si="3"/>
        <v>0</v>
      </c>
      <c r="M82" s="546"/>
    </row>
    <row r="83" spans="1:13" ht="12.75" thickTop="1">
      <c r="B83" s="507" t="s">
        <v>828</v>
      </c>
      <c r="E83" s="506"/>
      <c r="F83" s="506"/>
      <c r="G83" s="506"/>
      <c r="H83" s="506"/>
      <c r="K83" s="547"/>
      <c r="L83" s="547"/>
    </row>
    <row r="84" spans="1:13" ht="15.6" customHeight="1">
      <c r="B84" s="681" t="s">
        <v>821</v>
      </c>
      <c r="C84" s="681"/>
      <c r="D84" s="681"/>
      <c r="E84" s="681"/>
      <c r="F84" s="681"/>
      <c r="G84" s="681"/>
      <c r="H84" s="681"/>
      <c r="I84" s="681"/>
      <c r="J84" s="681"/>
      <c r="K84" s="681"/>
      <c r="L84" s="547"/>
    </row>
    <row r="85" spans="1:13">
      <c r="B85" s="512" t="s">
        <v>822</v>
      </c>
      <c r="I85" s="506"/>
      <c r="J85" s="506"/>
      <c r="K85" s="506"/>
      <c r="L85" s="506"/>
    </row>
    <row r="86" spans="1:13">
      <c r="B86" s="512" t="s">
        <v>823</v>
      </c>
      <c r="I86" s="506"/>
      <c r="J86" s="506"/>
      <c r="K86" s="506"/>
      <c r="L86" s="506"/>
    </row>
    <row r="87" spans="1:13">
      <c r="B87" s="512" t="s">
        <v>824</v>
      </c>
      <c r="I87" s="506"/>
      <c r="J87" s="506"/>
      <c r="K87" s="506"/>
      <c r="L87" s="506"/>
    </row>
    <row r="88" spans="1:13" ht="11.65" customHeight="1">
      <c r="B88" s="682" t="s">
        <v>825</v>
      </c>
      <c r="C88" s="682"/>
      <c r="D88" s="682"/>
      <c r="E88" s="682"/>
      <c r="F88" s="682"/>
      <c r="G88" s="682"/>
      <c r="H88" s="682"/>
      <c r="I88" s="682"/>
      <c r="J88" s="682"/>
      <c r="K88" s="682"/>
      <c r="L88" s="682"/>
      <c r="M88" s="682"/>
    </row>
    <row r="89" spans="1:13" ht="11.65" customHeight="1">
      <c r="B89" s="682" t="s">
        <v>903</v>
      </c>
      <c r="C89" s="682"/>
      <c r="D89" s="682"/>
      <c r="E89" s="682"/>
      <c r="F89" s="682"/>
      <c r="G89" s="682"/>
      <c r="H89" s="682"/>
      <c r="I89" s="682"/>
      <c r="J89" s="682"/>
      <c r="K89" s="682"/>
      <c r="L89" s="682"/>
      <c r="M89" s="547"/>
    </row>
    <row r="90" spans="1:13">
      <c r="B90" s="548"/>
      <c r="C90" s="548"/>
      <c r="D90" s="548"/>
      <c r="M90" s="547"/>
    </row>
    <row r="91" spans="1:13">
      <c r="B91" s="506" t="s">
        <v>234</v>
      </c>
      <c r="C91" s="506" t="s">
        <v>236</v>
      </c>
      <c r="D91" s="506" t="s">
        <v>237</v>
      </c>
      <c r="E91" s="506" t="s">
        <v>238</v>
      </c>
      <c r="F91" s="506" t="s">
        <v>239</v>
      </c>
      <c r="G91" s="506" t="s">
        <v>241</v>
      </c>
      <c r="H91" s="506" t="s">
        <v>243</v>
      </c>
      <c r="I91" s="506" t="s">
        <v>245</v>
      </c>
      <c r="J91" s="506" t="s">
        <v>804</v>
      </c>
      <c r="K91" s="506" t="s">
        <v>249</v>
      </c>
      <c r="L91" s="506" t="s">
        <v>251</v>
      </c>
      <c r="M91" s="506" t="s">
        <v>253</v>
      </c>
    </row>
    <row r="92" spans="1:13" ht="24">
      <c r="B92" s="507" t="s">
        <v>829</v>
      </c>
      <c r="C92" s="523" t="s">
        <v>805</v>
      </c>
      <c r="D92" s="523" t="s">
        <v>806</v>
      </c>
      <c r="E92" s="523" t="s">
        <v>807</v>
      </c>
      <c r="F92" s="523" t="s">
        <v>808</v>
      </c>
      <c r="G92" s="523" t="s">
        <v>809</v>
      </c>
      <c r="H92" s="523" t="s">
        <v>810</v>
      </c>
      <c r="I92" s="523" t="s">
        <v>811</v>
      </c>
      <c r="J92" s="523" t="s">
        <v>812</v>
      </c>
      <c r="K92" s="523" t="s">
        <v>813</v>
      </c>
      <c r="L92" s="523" t="s">
        <v>814</v>
      </c>
      <c r="M92" s="523" t="s">
        <v>815</v>
      </c>
    </row>
    <row r="93" spans="1:13" ht="24">
      <c r="A93" s="506">
        <v>67</v>
      </c>
      <c r="B93" s="524" t="s">
        <v>962</v>
      </c>
      <c r="C93" s="593">
        <v>-5390974</v>
      </c>
      <c r="D93" s="593">
        <v>-4312779</v>
      </c>
      <c r="E93" s="525"/>
      <c r="F93" s="525"/>
      <c r="G93" s="593">
        <f>C93</f>
        <v>-5390974</v>
      </c>
      <c r="H93" s="593">
        <f>D93</f>
        <v>-4312779</v>
      </c>
      <c r="I93" s="525"/>
      <c r="J93" s="525"/>
      <c r="K93" s="525"/>
      <c r="L93" s="526"/>
      <c r="M93" s="527" t="s">
        <v>963</v>
      </c>
    </row>
    <row r="94" spans="1:13">
      <c r="A94" s="506">
        <v>68</v>
      </c>
      <c r="B94" s="524"/>
      <c r="C94" s="594"/>
      <c r="D94" s="593"/>
      <c r="E94" s="525"/>
      <c r="F94" s="525"/>
      <c r="G94" s="593"/>
      <c r="H94" s="593"/>
      <c r="I94" s="525"/>
      <c r="J94" s="525"/>
      <c r="K94" s="525"/>
      <c r="L94" s="526"/>
      <c r="M94" s="527"/>
    </row>
    <row r="95" spans="1:13">
      <c r="A95" s="506">
        <v>69</v>
      </c>
      <c r="B95" s="524"/>
      <c r="C95" s="594"/>
      <c r="D95" s="593"/>
      <c r="E95" s="525"/>
      <c r="F95" s="525"/>
      <c r="G95" s="593"/>
      <c r="H95" s="593"/>
      <c r="I95" s="525"/>
      <c r="J95" s="525"/>
      <c r="K95" s="525"/>
      <c r="L95" s="526"/>
      <c r="M95" s="527"/>
    </row>
    <row r="96" spans="1:13">
      <c r="A96" s="506">
        <v>70</v>
      </c>
      <c r="B96" s="524"/>
      <c r="C96" s="594"/>
      <c r="D96" s="593"/>
      <c r="E96" s="525"/>
      <c r="F96" s="525"/>
      <c r="G96" s="593"/>
      <c r="H96" s="593"/>
      <c r="I96" s="525"/>
      <c r="J96" s="525"/>
      <c r="K96" s="525"/>
      <c r="L96" s="526"/>
      <c r="M96" s="527"/>
    </row>
    <row r="97" spans="1:13">
      <c r="A97" s="506">
        <v>71</v>
      </c>
      <c r="B97" s="524"/>
      <c r="C97" s="594"/>
      <c r="D97" s="593"/>
      <c r="E97" s="525"/>
      <c r="F97" s="525"/>
      <c r="G97" s="593"/>
      <c r="H97" s="593"/>
      <c r="I97" s="525"/>
      <c r="J97" s="525"/>
      <c r="K97" s="525"/>
      <c r="L97" s="526"/>
      <c r="M97" s="527"/>
    </row>
    <row r="98" spans="1:13">
      <c r="A98" s="506">
        <v>72</v>
      </c>
      <c r="B98" s="524"/>
      <c r="C98" s="594"/>
      <c r="D98" s="593"/>
      <c r="E98" s="525"/>
      <c r="F98" s="525"/>
      <c r="G98" s="593"/>
      <c r="H98" s="593"/>
      <c r="I98" s="525"/>
      <c r="J98" s="525"/>
      <c r="K98" s="525"/>
      <c r="L98" s="526"/>
      <c r="M98" s="527"/>
    </row>
    <row r="99" spans="1:13">
      <c r="A99" s="506">
        <v>73</v>
      </c>
      <c r="B99" s="524"/>
      <c r="C99" s="594"/>
      <c r="D99" s="593"/>
      <c r="E99" s="525"/>
      <c r="F99" s="525"/>
      <c r="G99" s="593"/>
      <c r="H99" s="593"/>
      <c r="I99" s="525"/>
      <c r="J99" s="525"/>
      <c r="K99" s="525"/>
      <c r="L99" s="526"/>
      <c r="M99" s="527"/>
    </row>
    <row r="100" spans="1:13">
      <c r="A100" s="506">
        <v>74</v>
      </c>
      <c r="B100" s="524"/>
      <c r="C100" s="594"/>
      <c r="D100" s="593"/>
      <c r="E100" s="525"/>
      <c r="F100" s="525"/>
      <c r="G100" s="593"/>
      <c r="H100" s="593"/>
      <c r="I100" s="525"/>
      <c r="J100" s="525"/>
      <c r="K100" s="525"/>
      <c r="L100" s="526"/>
      <c r="M100" s="527"/>
    </row>
    <row r="101" spans="1:13">
      <c r="A101" s="506">
        <v>75</v>
      </c>
      <c r="B101" s="524"/>
      <c r="C101" s="594"/>
      <c r="D101" s="593"/>
      <c r="E101" s="525"/>
      <c r="F101" s="525"/>
      <c r="G101" s="593"/>
      <c r="H101" s="593"/>
      <c r="I101" s="525"/>
      <c r="J101" s="525"/>
      <c r="K101" s="525"/>
      <c r="L101" s="526"/>
      <c r="M101" s="527"/>
    </row>
    <row r="102" spans="1:13">
      <c r="A102" s="506">
        <v>76</v>
      </c>
      <c r="B102" s="524"/>
      <c r="C102" s="594"/>
      <c r="D102" s="593"/>
      <c r="E102" s="525"/>
      <c r="F102" s="525"/>
      <c r="G102" s="593"/>
      <c r="H102" s="593"/>
      <c r="I102" s="525"/>
      <c r="J102" s="525"/>
      <c r="K102" s="525"/>
      <c r="L102" s="526"/>
      <c r="M102" s="527"/>
    </row>
    <row r="103" spans="1:13">
      <c r="A103" s="506">
        <v>77</v>
      </c>
      <c r="B103" s="524"/>
      <c r="C103" s="594"/>
      <c r="D103" s="593"/>
      <c r="E103" s="525"/>
      <c r="F103" s="525"/>
      <c r="G103" s="593"/>
      <c r="H103" s="593"/>
      <c r="I103" s="525"/>
      <c r="J103" s="525"/>
      <c r="K103" s="525"/>
      <c r="L103" s="526"/>
      <c r="M103" s="527"/>
    </row>
    <row r="104" spans="1:13">
      <c r="A104" s="506">
        <v>78</v>
      </c>
      <c r="B104" s="524"/>
      <c r="C104" s="594"/>
      <c r="D104" s="593"/>
      <c r="E104" s="525"/>
      <c r="F104" s="525"/>
      <c r="G104" s="593"/>
      <c r="H104" s="593"/>
      <c r="I104" s="525"/>
      <c r="J104" s="525"/>
      <c r="K104" s="525"/>
      <c r="L104" s="526"/>
      <c r="M104" s="527"/>
    </row>
    <row r="105" spans="1:13">
      <c r="A105" s="506">
        <v>79</v>
      </c>
      <c r="B105" s="524"/>
      <c r="C105" s="594"/>
      <c r="D105" s="593"/>
      <c r="E105" s="525"/>
      <c r="F105" s="525"/>
      <c r="G105" s="593"/>
      <c r="H105" s="593"/>
      <c r="I105" s="525"/>
      <c r="J105" s="525"/>
      <c r="K105" s="525"/>
      <c r="L105" s="526"/>
      <c r="M105" s="527"/>
    </row>
    <row r="106" spans="1:13">
      <c r="A106" s="506">
        <v>80</v>
      </c>
      <c r="B106" s="524"/>
      <c r="C106" s="594"/>
      <c r="D106" s="593"/>
      <c r="E106" s="525"/>
      <c r="F106" s="525"/>
      <c r="G106" s="593"/>
      <c r="H106" s="593"/>
      <c r="I106" s="525"/>
      <c r="J106" s="525"/>
      <c r="K106" s="525"/>
      <c r="L106" s="526"/>
      <c r="M106" s="527"/>
    </row>
    <row r="107" spans="1:13">
      <c r="A107" s="506">
        <v>81</v>
      </c>
      <c r="B107" s="524"/>
      <c r="C107" s="594"/>
      <c r="D107" s="593"/>
      <c r="E107" s="525"/>
      <c r="F107" s="525"/>
      <c r="G107" s="593"/>
      <c r="H107" s="593"/>
      <c r="I107" s="525"/>
      <c r="J107" s="525"/>
      <c r="K107" s="525"/>
      <c r="L107" s="526"/>
      <c r="M107" s="527"/>
    </row>
    <row r="108" spans="1:13">
      <c r="A108" s="506">
        <v>82</v>
      </c>
      <c r="B108" s="524"/>
      <c r="C108" s="594"/>
      <c r="D108" s="593"/>
      <c r="E108" s="525"/>
      <c r="F108" s="525"/>
      <c r="G108" s="593"/>
      <c r="H108" s="593"/>
      <c r="I108" s="525"/>
      <c r="J108" s="525"/>
      <c r="K108" s="525"/>
      <c r="L108" s="526"/>
      <c r="M108" s="527"/>
    </row>
    <row r="109" spans="1:13">
      <c r="A109" s="506">
        <v>83</v>
      </c>
      <c r="B109" s="524"/>
      <c r="C109" s="594"/>
      <c r="D109" s="593"/>
      <c r="E109" s="525"/>
      <c r="F109" s="525"/>
      <c r="G109" s="593"/>
      <c r="H109" s="593"/>
      <c r="I109" s="525"/>
      <c r="J109" s="525"/>
      <c r="K109" s="525"/>
      <c r="L109" s="526"/>
      <c r="M109" s="527"/>
    </row>
    <row r="110" spans="1:13">
      <c r="A110" s="506">
        <v>84</v>
      </c>
      <c r="B110" s="524"/>
      <c r="C110" s="594"/>
      <c r="D110" s="593"/>
      <c r="E110" s="525"/>
      <c r="F110" s="525"/>
      <c r="G110" s="593"/>
      <c r="H110" s="593"/>
      <c r="I110" s="525"/>
      <c r="J110" s="525"/>
      <c r="K110" s="525"/>
      <c r="L110" s="526"/>
      <c r="M110" s="527"/>
    </row>
    <row r="111" spans="1:13">
      <c r="A111" s="506">
        <v>85</v>
      </c>
      <c r="B111" s="524"/>
      <c r="C111" s="594"/>
      <c r="D111" s="593"/>
      <c r="E111" s="525"/>
      <c r="F111" s="525"/>
      <c r="G111" s="593"/>
      <c r="H111" s="593"/>
      <c r="I111" s="525"/>
      <c r="J111" s="525"/>
      <c r="K111" s="525"/>
      <c r="L111" s="526"/>
      <c r="M111" s="527"/>
    </row>
    <row r="112" spans="1:13">
      <c r="A112" s="506">
        <v>86</v>
      </c>
      <c r="B112" s="524"/>
      <c r="C112" s="594"/>
      <c r="D112" s="593"/>
      <c r="E112" s="525"/>
      <c r="F112" s="525"/>
      <c r="G112" s="593"/>
      <c r="H112" s="593"/>
      <c r="I112" s="525"/>
      <c r="J112" s="525"/>
      <c r="K112" s="525"/>
      <c r="L112" s="526"/>
      <c r="M112" s="527"/>
    </row>
    <row r="113" spans="1:13">
      <c r="A113" s="506">
        <v>87</v>
      </c>
      <c r="B113" s="524"/>
      <c r="C113" s="594"/>
      <c r="D113" s="593"/>
      <c r="E113" s="525"/>
      <c r="F113" s="525"/>
      <c r="G113" s="593"/>
      <c r="H113" s="593"/>
      <c r="I113" s="525"/>
      <c r="J113" s="525"/>
      <c r="K113" s="525"/>
      <c r="L113" s="526"/>
      <c r="M113" s="527"/>
    </row>
    <row r="114" spans="1:13">
      <c r="A114" s="506">
        <v>88</v>
      </c>
      <c r="B114" s="528"/>
      <c r="C114" s="594"/>
      <c r="D114" s="593"/>
      <c r="E114" s="525"/>
      <c r="F114" s="525"/>
      <c r="G114" s="593"/>
      <c r="H114" s="593"/>
      <c r="I114" s="525"/>
      <c r="J114" s="525"/>
      <c r="K114" s="525"/>
      <c r="L114" s="526"/>
      <c r="M114" s="527"/>
    </row>
    <row r="115" spans="1:13">
      <c r="A115" s="506">
        <v>89</v>
      </c>
      <c r="B115" s="528"/>
      <c r="C115" s="594"/>
      <c r="D115" s="593"/>
      <c r="E115" s="525"/>
      <c r="F115" s="525"/>
      <c r="G115" s="593"/>
      <c r="H115" s="593"/>
      <c r="I115" s="525"/>
      <c r="J115" s="525"/>
      <c r="K115" s="525"/>
      <c r="L115" s="526"/>
      <c r="M115" s="527"/>
    </row>
    <row r="116" spans="1:13">
      <c r="A116" s="506">
        <v>90</v>
      </c>
      <c r="B116" s="528"/>
      <c r="C116" s="594"/>
      <c r="D116" s="593"/>
      <c r="E116" s="525"/>
      <c r="F116" s="525"/>
      <c r="G116" s="593"/>
      <c r="H116" s="593"/>
      <c r="I116" s="525"/>
      <c r="J116" s="525"/>
      <c r="K116" s="525"/>
      <c r="L116" s="526"/>
      <c r="M116" s="527"/>
    </row>
    <row r="117" spans="1:13">
      <c r="A117" s="506">
        <v>91</v>
      </c>
      <c r="B117" s="528"/>
      <c r="C117" s="594"/>
      <c r="D117" s="593"/>
      <c r="E117" s="525"/>
      <c r="F117" s="525"/>
      <c r="G117" s="593"/>
      <c r="H117" s="593"/>
      <c r="I117" s="525"/>
      <c r="J117" s="525"/>
      <c r="K117" s="525"/>
      <c r="L117" s="526"/>
      <c r="M117" s="527"/>
    </row>
    <row r="118" spans="1:13">
      <c r="A118" s="506">
        <v>92</v>
      </c>
      <c r="B118" s="528"/>
      <c r="C118" s="594"/>
      <c r="D118" s="593"/>
      <c r="E118" s="525"/>
      <c r="F118" s="525"/>
      <c r="G118" s="593"/>
      <c r="H118" s="593"/>
      <c r="I118" s="525"/>
      <c r="J118" s="525"/>
      <c r="K118" s="525"/>
      <c r="L118" s="526"/>
      <c r="M118" s="527"/>
    </row>
    <row r="119" spans="1:13">
      <c r="A119" s="506">
        <v>93</v>
      </c>
      <c r="B119" s="528"/>
      <c r="C119" s="594"/>
      <c r="D119" s="593"/>
      <c r="E119" s="525"/>
      <c r="F119" s="525"/>
      <c r="G119" s="593"/>
      <c r="H119" s="593"/>
      <c r="I119" s="525"/>
      <c r="J119" s="525"/>
      <c r="K119" s="525"/>
      <c r="L119" s="526"/>
      <c r="M119" s="527"/>
    </row>
    <row r="120" spans="1:13">
      <c r="A120" s="506">
        <v>94</v>
      </c>
      <c r="B120" s="528"/>
      <c r="C120" s="594"/>
      <c r="D120" s="593"/>
      <c r="E120" s="525"/>
      <c r="F120" s="525"/>
      <c r="G120" s="593"/>
      <c r="H120" s="593"/>
      <c r="I120" s="525"/>
      <c r="J120" s="525"/>
      <c r="K120" s="525"/>
      <c r="L120" s="526"/>
      <c r="M120" s="527"/>
    </row>
    <row r="121" spans="1:13">
      <c r="A121" s="506">
        <v>95</v>
      </c>
      <c r="B121" s="528"/>
      <c r="C121" s="594"/>
      <c r="D121" s="593"/>
      <c r="E121" s="525"/>
      <c r="F121" s="525"/>
      <c r="G121" s="593"/>
      <c r="H121" s="593"/>
      <c r="I121" s="525"/>
      <c r="J121" s="525"/>
      <c r="K121" s="525"/>
      <c r="L121" s="526"/>
      <c r="M121" s="527"/>
    </row>
    <row r="122" spans="1:13">
      <c r="A122" s="506">
        <v>96</v>
      </c>
      <c r="B122" s="529"/>
      <c r="C122" s="595"/>
      <c r="D122" s="600"/>
      <c r="E122" s="530"/>
      <c r="F122" s="530"/>
      <c r="G122" s="600"/>
      <c r="H122" s="600"/>
      <c r="I122" s="530"/>
      <c r="J122" s="530"/>
      <c r="K122" s="530"/>
      <c r="L122" s="531"/>
      <c r="M122" s="532"/>
    </row>
    <row r="123" spans="1:13">
      <c r="A123" s="506">
        <v>97</v>
      </c>
      <c r="B123" s="533" t="s">
        <v>904</v>
      </c>
      <c r="C123" s="596">
        <f t="shared" ref="C123:L123" si="4">SUM(C93:C122)</f>
        <v>-5390974</v>
      </c>
      <c r="D123" s="601">
        <f t="shared" si="4"/>
        <v>-4312779</v>
      </c>
      <c r="E123" s="534">
        <f t="shared" si="4"/>
        <v>0</v>
      </c>
      <c r="F123" s="534">
        <f t="shared" si="4"/>
        <v>0</v>
      </c>
      <c r="G123" s="601">
        <f t="shared" si="4"/>
        <v>-5390974</v>
      </c>
      <c r="H123" s="601">
        <f t="shared" si="4"/>
        <v>-4312779</v>
      </c>
      <c r="I123" s="534">
        <f t="shared" si="4"/>
        <v>0</v>
      </c>
      <c r="J123" s="534">
        <f t="shared" si="4"/>
        <v>0</v>
      </c>
      <c r="K123" s="534">
        <f t="shared" si="4"/>
        <v>0</v>
      </c>
      <c r="L123" s="534">
        <f t="shared" si="4"/>
        <v>0</v>
      </c>
      <c r="M123" s="527"/>
    </row>
    <row r="124" spans="1:13">
      <c r="A124" s="506">
        <v>98</v>
      </c>
      <c r="B124" s="533" t="s">
        <v>818</v>
      </c>
      <c r="C124" s="597"/>
      <c r="D124" s="602"/>
      <c r="E124" s="537"/>
      <c r="F124" s="537"/>
      <c r="G124" s="602"/>
      <c r="H124" s="602"/>
      <c r="I124" s="537"/>
      <c r="J124" s="537"/>
      <c r="K124" s="537"/>
      <c r="L124" s="552"/>
      <c r="M124" s="527"/>
    </row>
    <row r="125" spans="1:13">
      <c r="A125" s="506">
        <v>99</v>
      </c>
      <c r="B125" s="553" t="s">
        <v>819</v>
      </c>
      <c r="C125" s="598"/>
      <c r="D125" s="603"/>
      <c r="E125" s="554"/>
      <c r="F125" s="554"/>
      <c r="G125" s="603"/>
      <c r="H125" s="603"/>
      <c r="I125" s="554"/>
      <c r="J125" s="554"/>
      <c r="K125" s="554"/>
      <c r="L125" s="555"/>
      <c r="M125" s="543"/>
    </row>
    <row r="126" spans="1:13" ht="12.75" thickBot="1">
      <c r="A126" s="506">
        <v>100</v>
      </c>
      <c r="B126" s="544" t="s">
        <v>38</v>
      </c>
      <c r="C126" s="599">
        <f t="shared" ref="C126:L126" si="5">C123-C124-C125</f>
        <v>-5390974</v>
      </c>
      <c r="D126" s="604">
        <f t="shared" si="5"/>
        <v>-4312779</v>
      </c>
      <c r="E126" s="556">
        <f t="shared" si="5"/>
        <v>0</v>
      </c>
      <c r="F126" s="556">
        <f t="shared" si="5"/>
        <v>0</v>
      </c>
      <c r="G126" s="604">
        <f t="shared" si="5"/>
        <v>-5390974</v>
      </c>
      <c r="H126" s="604">
        <f t="shared" si="5"/>
        <v>-4312779</v>
      </c>
      <c r="I126" s="556">
        <f t="shared" si="5"/>
        <v>0</v>
      </c>
      <c r="J126" s="556">
        <f t="shared" si="5"/>
        <v>0</v>
      </c>
      <c r="K126" s="556">
        <f t="shared" si="5"/>
        <v>0</v>
      </c>
      <c r="L126" s="556">
        <f t="shared" si="5"/>
        <v>0</v>
      </c>
      <c r="M126" s="546"/>
    </row>
    <row r="127" spans="1:13" ht="12.75" thickTop="1">
      <c r="B127" s="507" t="s">
        <v>830</v>
      </c>
      <c r="G127" s="506"/>
      <c r="H127" s="506"/>
      <c r="I127" s="506"/>
      <c r="J127" s="506"/>
      <c r="M127" s="547"/>
    </row>
    <row r="128" spans="1:13" ht="11.65" customHeight="1">
      <c r="B128" s="681" t="s">
        <v>821</v>
      </c>
      <c r="C128" s="681"/>
      <c r="D128" s="681"/>
      <c r="E128" s="681"/>
      <c r="F128" s="681"/>
      <c r="G128" s="681"/>
      <c r="H128" s="681"/>
      <c r="I128" s="681"/>
      <c r="J128" s="681"/>
      <c r="K128" s="681"/>
      <c r="L128" s="547"/>
    </row>
    <row r="129" spans="2:14">
      <c r="B129" s="512" t="s">
        <v>822</v>
      </c>
      <c r="I129" s="506"/>
      <c r="J129" s="506"/>
      <c r="K129" s="506"/>
      <c r="L129" s="506"/>
    </row>
    <row r="130" spans="2:14">
      <c r="B130" s="512" t="s">
        <v>823</v>
      </c>
      <c r="I130" s="506"/>
      <c r="J130" s="506"/>
      <c r="K130" s="506"/>
      <c r="L130" s="506"/>
    </row>
    <row r="131" spans="2:14">
      <c r="B131" s="512" t="s">
        <v>824</v>
      </c>
      <c r="I131" s="506"/>
      <c r="J131" s="506"/>
      <c r="K131" s="506"/>
      <c r="L131" s="506"/>
    </row>
    <row r="132" spans="2:14" ht="11.65" customHeight="1">
      <c r="B132" s="682" t="s">
        <v>825</v>
      </c>
      <c r="C132" s="682"/>
      <c r="D132" s="682"/>
      <c r="E132" s="682"/>
      <c r="F132" s="682"/>
      <c r="G132" s="682"/>
      <c r="H132" s="682"/>
      <c r="I132" s="682"/>
      <c r="J132" s="682"/>
      <c r="K132" s="682"/>
      <c r="L132" s="682"/>
      <c r="M132" s="682"/>
    </row>
    <row r="133" spans="2:14" ht="11.65" customHeight="1">
      <c r="B133" s="682" t="s">
        <v>905</v>
      </c>
      <c r="C133" s="682"/>
      <c r="D133" s="682"/>
      <c r="E133" s="682"/>
      <c r="F133" s="682"/>
      <c r="G133" s="682"/>
      <c r="H133" s="682"/>
      <c r="I133" s="682"/>
      <c r="J133" s="682"/>
      <c r="K133" s="682"/>
      <c r="L133" s="682"/>
    </row>
    <row r="134" spans="2:14">
      <c r="B134" s="557"/>
      <c r="C134" s="557"/>
      <c r="D134" s="557"/>
      <c r="E134" s="557"/>
      <c r="F134" s="557"/>
      <c r="G134" s="557"/>
      <c r="H134" s="557"/>
      <c r="I134" s="557"/>
      <c r="J134" s="557"/>
      <c r="K134" s="557"/>
      <c r="L134" s="557"/>
      <c r="M134" s="557"/>
    </row>
    <row r="135" spans="2:14">
      <c r="B135" s="674"/>
      <c r="C135" s="674"/>
      <c r="D135" s="674"/>
      <c r="E135" s="674"/>
      <c r="F135" s="674"/>
      <c r="G135" s="674"/>
      <c r="H135" s="674"/>
      <c r="I135" s="674"/>
      <c r="J135" s="674"/>
      <c r="K135" s="674"/>
      <c r="L135" s="674"/>
      <c r="M135" s="674"/>
    </row>
    <row r="139" spans="2:14">
      <c r="E139" s="506"/>
      <c r="F139" s="506"/>
      <c r="G139" s="506"/>
      <c r="H139" s="506"/>
      <c r="I139" s="506"/>
      <c r="J139" s="506"/>
      <c r="K139" s="506"/>
      <c r="L139" s="506"/>
      <c r="M139" s="506"/>
      <c r="N139" s="522"/>
    </row>
    <row r="140" spans="2:14">
      <c r="E140" s="506"/>
      <c r="F140" s="506"/>
      <c r="G140" s="506"/>
      <c r="H140" s="506"/>
      <c r="I140" s="506"/>
      <c r="J140" s="506"/>
      <c r="K140" s="506"/>
      <c r="L140" s="506"/>
      <c r="M140" s="506"/>
      <c r="N140" s="522"/>
    </row>
    <row r="141" spans="2:14">
      <c r="B141" s="512"/>
      <c r="E141" s="506"/>
      <c r="F141" s="506"/>
      <c r="G141" s="506"/>
      <c r="H141" s="506"/>
    </row>
    <row r="142" spans="2:14">
      <c r="B142" s="512"/>
    </row>
    <row r="143" spans="2:14">
      <c r="B143" s="512"/>
    </row>
    <row r="144" spans="2:14">
      <c r="B144" s="512"/>
    </row>
    <row r="145" spans="2:2">
      <c r="B145" s="512"/>
    </row>
    <row r="146" spans="2:2">
      <c r="B146" s="512"/>
    </row>
    <row r="147" spans="2:2">
      <c r="B147" s="512"/>
    </row>
    <row r="148" spans="2:2">
      <c r="B148" s="512"/>
    </row>
    <row r="149" spans="2:2">
      <c r="B149" s="512"/>
    </row>
    <row r="150" spans="2:2">
      <c r="B150" s="512"/>
    </row>
    <row r="151" spans="2:2">
      <c r="B151" s="512"/>
    </row>
    <row r="153" spans="2:2">
      <c r="B153" s="512"/>
    </row>
    <row r="155" spans="2:2">
      <c r="B155" s="512"/>
    </row>
    <row r="156" spans="2:2">
      <c r="B156" s="512"/>
    </row>
    <row r="157" spans="2:2">
      <c r="B157" s="512"/>
    </row>
    <row r="158" spans="2:2">
      <c r="B158" s="512"/>
    </row>
    <row r="159" spans="2:2">
      <c r="B159" s="512"/>
    </row>
    <row r="160" spans="2:2">
      <c r="B160" s="512"/>
    </row>
    <row r="161" spans="2:2">
      <c r="B161" s="512"/>
    </row>
    <row r="162" spans="2:2">
      <c r="B162" s="512"/>
    </row>
    <row r="163" spans="2:2">
      <c r="B163" s="512"/>
    </row>
    <row r="164" spans="2:2">
      <c r="B164" s="512"/>
    </row>
    <row r="165" spans="2:2">
      <c r="B165" s="512"/>
    </row>
    <row r="166" spans="2:2">
      <c r="B166" s="512"/>
    </row>
    <row r="167" spans="2:2">
      <c r="B167" s="512"/>
    </row>
    <row r="168" spans="2:2">
      <c r="B168" s="512"/>
    </row>
    <row r="169" spans="2:2">
      <c r="B169" s="512"/>
    </row>
    <row r="170" spans="2:2">
      <c r="B170" s="512"/>
    </row>
    <row r="171" spans="2:2">
      <c r="B171" s="512"/>
    </row>
    <row r="172" spans="2:2">
      <c r="B172" s="512"/>
    </row>
    <row r="173" spans="2:2">
      <c r="B173" s="512"/>
    </row>
    <row r="174" spans="2:2">
      <c r="B174" s="512"/>
    </row>
    <row r="175" spans="2:2">
      <c r="B175" s="512"/>
    </row>
    <row r="176" spans="2:2">
      <c r="B176" s="512"/>
    </row>
    <row r="177" spans="2:2">
      <c r="B177" s="512"/>
    </row>
    <row r="178" spans="2:2">
      <c r="B178" s="512"/>
    </row>
    <row r="179" spans="2:2">
      <c r="B179" s="512"/>
    </row>
    <row r="180" spans="2:2">
      <c r="B180" s="512"/>
    </row>
    <row r="181" spans="2:2">
      <c r="B181" s="512"/>
    </row>
    <row r="182" spans="2:2">
      <c r="B182" s="512"/>
    </row>
    <row r="183" spans="2:2">
      <c r="B183" s="512"/>
    </row>
    <row r="184" spans="2:2">
      <c r="B184" s="512"/>
    </row>
    <row r="185" spans="2:2">
      <c r="B185" s="512"/>
    </row>
    <row r="186" spans="2:2">
      <c r="B186" s="512"/>
    </row>
    <row r="187" spans="2:2">
      <c r="B187" s="512"/>
    </row>
    <row r="188" spans="2:2">
      <c r="B188" s="512"/>
    </row>
    <row r="189" spans="2:2">
      <c r="B189" s="512"/>
    </row>
    <row r="190" spans="2:2">
      <c r="B190" s="512"/>
    </row>
    <row r="191" spans="2:2">
      <c r="B191" s="512"/>
    </row>
    <row r="192" spans="2:2">
      <c r="B192" s="512"/>
    </row>
    <row r="193" spans="2:2">
      <c r="B193" s="512"/>
    </row>
    <row r="194" spans="2:2">
      <c r="B194" s="512"/>
    </row>
    <row r="195" spans="2:2">
      <c r="B195" s="512"/>
    </row>
    <row r="196" spans="2:2">
      <c r="B196" s="512"/>
    </row>
    <row r="197" spans="2:2">
      <c r="B197" s="512"/>
    </row>
    <row r="198" spans="2:2">
      <c r="B198" s="512"/>
    </row>
    <row r="199" spans="2:2">
      <c r="B199" s="512"/>
    </row>
    <row r="200" spans="2:2">
      <c r="B200" s="512"/>
    </row>
    <row r="201" spans="2:2">
      <c r="B201" s="512"/>
    </row>
    <row r="202" spans="2:2">
      <c r="B202" s="512"/>
    </row>
    <row r="203" spans="2:2">
      <c r="B203" s="512"/>
    </row>
    <row r="204" spans="2:2">
      <c r="B204" s="512"/>
    </row>
    <row r="205" spans="2:2">
      <c r="B205" s="512"/>
    </row>
    <row r="206" spans="2:2">
      <c r="B206" s="512"/>
    </row>
    <row r="207" spans="2:2">
      <c r="B207" s="512"/>
    </row>
    <row r="208" spans="2:2">
      <c r="B208" s="512"/>
    </row>
    <row r="209" spans="2:2">
      <c r="B209" s="512"/>
    </row>
    <row r="210" spans="2:2">
      <c r="B210" s="512"/>
    </row>
    <row r="211" spans="2:2">
      <c r="B211" s="512"/>
    </row>
    <row r="212" spans="2:2">
      <c r="B212" s="512"/>
    </row>
    <row r="213" spans="2:2">
      <c r="B213" s="512"/>
    </row>
    <row r="214" spans="2:2">
      <c r="B214" s="512"/>
    </row>
    <row r="215" spans="2:2">
      <c r="B215" s="512"/>
    </row>
    <row r="216" spans="2:2">
      <c r="B216" s="512"/>
    </row>
    <row r="217" spans="2:2">
      <c r="B217" s="512"/>
    </row>
    <row r="218" spans="2:2">
      <c r="B218" s="512"/>
    </row>
    <row r="219" spans="2:2">
      <c r="B219" s="512"/>
    </row>
    <row r="220" spans="2:2">
      <c r="B220" s="512"/>
    </row>
    <row r="221" spans="2:2">
      <c r="B221" s="512"/>
    </row>
    <row r="222" spans="2:2">
      <c r="B222" s="512"/>
    </row>
    <row r="223" spans="2:2">
      <c r="B223" s="512"/>
    </row>
    <row r="224" spans="2:2">
      <c r="B224" s="512"/>
    </row>
    <row r="225" spans="2:2">
      <c r="B225" s="512"/>
    </row>
    <row r="226" spans="2:2">
      <c r="B226" s="512"/>
    </row>
    <row r="227" spans="2:2">
      <c r="B227" s="512"/>
    </row>
    <row r="228" spans="2:2">
      <c r="B228" s="512"/>
    </row>
    <row r="229" spans="2:2">
      <c r="B229" s="512"/>
    </row>
    <row r="230" spans="2:2">
      <c r="B230" s="512"/>
    </row>
    <row r="231" spans="2:2">
      <c r="B231" s="512"/>
    </row>
    <row r="232" spans="2:2">
      <c r="B232" s="512"/>
    </row>
    <row r="233" spans="2:2">
      <c r="B233" s="512"/>
    </row>
    <row r="234" spans="2:2">
      <c r="B234" s="512"/>
    </row>
    <row r="235" spans="2:2">
      <c r="B235" s="512"/>
    </row>
    <row r="236" spans="2:2">
      <c r="B236" s="512"/>
    </row>
    <row r="237" spans="2:2">
      <c r="B237" s="512"/>
    </row>
    <row r="238" spans="2:2">
      <c r="B238" s="512"/>
    </row>
    <row r="239" spans="2:2">
      <c r="B239" s="512"/>
    </row>
    <row r="240" spans="2:2">
      <c r="B240" s="512"/>
    </row>
    <row r="241" spans="2:2">
      <c r="B241" s="512"/>
    </row>
    <row r="242" spans="2:2">
      <c r="B242" s="512"/>
    </row>
    <row r="243" spans="2:2">
      <c r="B243" s="512"/>
    </row>
    <row r="244" spans="2:2">
      <c r="B244" s="512"/>
    </row>
    <row r="245" spans="2:2">
      <c r="B245" s="512"/>
    </row>
    <row r="246" spans="2:2">
      <c r="B246" s="512"/>
    </row>
    <row r="247" spans="2:2">
      <c r="B247" s="512"/>
    </row>
    <row r="248" spans="2:2">
      <c r="B248" s="512"/>
    </row>
    <row r="249" spans="2:2">
      <c r="B249" s="512"/>
    </row>
    <row r="250" spans="2:2">
      <c r="B250" s="512"/>
    </row>
    <row r="251" spans="2:2">
      <c r="B251" s="512"/>
    </row>
    <row r="252" spans="2:2">
      <c r="B252" s="512"/>
    </row>
    <row r="253" spans="2:2">
      <c r="B253" s="512"/>
    </row>
    <row r="254" spans="2:2">
      <c r="B254" s="512"/>
    </row>
    <row r="255" spans="2:2">
      <c r="B255" s="512"/>
    </row>
    <row r="256" spans="2:2">
      <c r="B256" s="512"/>
    </row>
    <row r="257" spans="2:2">
      <c r="B257" s="512"/>
    </row>
    <row r="258" spans="2:2">
      <c r="B258" s="512"/>
    </row>
  </sheetData>
  <mergeCells count="13">
    <mergeCell ref="B135:M135"/>
    <mergeCell ref="B84:K84"/>
    <mergeCell ref="B1:M1"/>
    <mergeCell ref="B2:M2"/>
    <mergeCell ref="B3:M3"/>
    <mergeCell ref="B42:K42"/>
    <mergeCell ref="B46:M46"/>
    <mergeCell ref="B47:L47"/>
    <mergeCell ref="B89:L89"/>
    <mergeCell ref="B133:L133"/>
    <mergeCell ref="B88:M88"/>
    <mergeCell ref="B128:K128"/>
    <mergeCell ref="B132:M132"/>
  </mergeCells>
  <pageMargins left="0.25" right="0.25" top="0.75" bottom="0.75" header="0.3" footer="0.3"/>
  <pageSetup scale="3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1D29F-8B89-46D2-ABAF-C8A181509011}">
  <sheetPr>
    <pageSetUpPr fitToPage="1"/>
  </sheetPr>
  <dimension ref="B2:M72"/>
  <sheetViews>
    <sheetView view="pageBreakPreview" topLeftCell="A30" zoomScale="60" zoomScaleNormal="70" workbookViewId="0">
      <selection activeCell="B32" sqref="B32"/>
    </sheetView>
  </sheetViews>
  <sheetFormatPr defaultColWidth="8.83203125" defaultRowHeight="12.75"/>
  <cols>
    <col min="1" max="2" width="8.83203125" style="558"/>
    <col min="3" max="3" width="30.5" style="558" customWidth="1"/>
    <col min="4" max="4" width="16" style="558" customWidth="1"/>
    <col min="5" max="5" width="27.83203125" style="558" bestFit="1" customWidth="1"/>
    <col min="6" max="11" width="8.83203125" style="558"/>
    <col min="12" max="12" width="36.5" style="558" customWidth="1"/>
    <col min="13" max="13" width="25.5" style="558" customWidth="1"/>
    <col min="14" max="16384" width="8.83203125" style="558"/>
  </cols>
  <sheetData>
    <row r="2" spans="2:13">
      <c r="B2" s="663" t="s">
        <v>845</v>
      </c>
      <c r="C2" s="663"/>
      <c r="D2" s="663"/>
      <c r="E2" s="663"/>
      <c r="F2" s="663"/>
      <c r="G2" s="663"/>
      <c r="H2" s="663"/>
      <c r="I2" s="663"/>
      <c r="J2" s="663"/>
      <c r="K2" s="663"/>
      <c r="L2" s="663"/>
      <c r="M2" s="663"/>
    </row>
    <row r="3" spans="2:13">
      <c r="B3" s="663" t="s">
        <v>847</v>
      </c>
      <c r="C3" s="663"/>
      <c r="D3" s="663"/>
      <c r="E3" s="663"/>
      <c r="F3" s="663"/>
      <c r="G3" s="663"/>
      <c r="H3" s="663"/>
      <c r="I3" s="663"/>
      <c r="J3" s="663"/>
      <c r="K3" s="663"/>
      <c r="L3" s="663"/>
      <c r="M3" s="663"/>
    </row>
    <row r="4" spans="2:13">
      <c r="B4" s="663" t="s">
        <v>957</v>
      </c>
      <c r="C4" s="663"/>
      <c r="D4" s="663"/>
      <c r="E4" s="663"/>
      <c r="F4" s="663"/>
      <c r="G4" s="663"/>
      <c r="H4" s="663"/>
      <c r="I4" s="663"/>
      <c r="J4" s="663"/>
      <c r="K4" s="663"/>
      <c r="L4" s="663"/>
      <c r="M4" s="663"/>
    </row>
    <row r="6" spans="2:13" ht="146.1" customHeight="1">
      <c r="B6" s="690" t="s">
        <v>848</v>
      </c>
      <c r="C6" s="690"/>
      <c r="D6" s="690"/>
      <c r="E6" s="690"/>
      <c r="F6" s="690"/>
      <c r="G6" s="690"/>
      <c r="H6" s="690"/>
      <c r="I6" s="690"/>
      <c r="J6" s="690"/>
      <c r="K6" s="690"/>
      <c r="L6" s="690"/>
      <c r="M6" s="690"/>
    </row>
    <row r="7" spans="2:13">
      <c r="B7" s="559"/>
      <c r="C7" s="559"/>
      <c r="D7" s="559"/>
      <c r="E7" s="559"/>
      <c r="F7" s="559"/>
      <c r="G7" s="559"/>
      <c r="H7" s="559"/>
      <c r="I7" s="559"/>
      <c r="J7" s="559"/>
      <c r="K7" s="559"/>
      <c r="L7" s="559"/>
      <c r="M7" s="559"/>
    </row>
    <row r="8" spans="2:13">
      <c r="B8" s="560" t="s">
        <v>867</v>
      </c>
      <c r="C8" s="559"/>
      <c r="D8" s="559"/>
      <c r="E8" s="559"/>
      <c r="F8" s="559"/>
      <c r="G8" s="559"/>
      <c r="H8" s="559"/>
      <c r="I8" s="559"/>
      <c r="J8" s="559"/>
      <c r="K8" s="559"/>
      <c r="L8" s="559"/>
      <c r="M8" s="559"/>
    </row>
    <row r="9" spans="2:13">
      <c r="B9" s="559"/>
      <c r="C9" s="559"/>
      <c r="D9" s="559"/>
      <c r="E9" s="559"/>
      <c r="F9" s="559"/>
      <c r="G9" s="559"/>
      <c r="H9" s="559"/>
      <c r="I9" s="559"/>
      <c r="J9" s="559"/>
      <c r="K9" s="559"/>
      <c r="L9" s="559"/>
      <c r="M9" s="559"/>
    </row>
    <row r="10" spans="2:13">
      <c r="B10" s="559" t="s">
        <v>863</v>
      </c>
      <c r="C10" s="559"/>
      <c r="D10" s="559"/>
      <c r="E10" s="559"/>
      <c r="F10" s="559"/>
      <c r="G10" s="559"/>
      <c r="H10" s="559"/>
      <c r="I10" s="559"/>
      <c r="J10" s="559"/>
      <c r="K10" s="559"/>
      <c r="L10" s="559"/>
      <c r="M10" s="559"/>
    </row>
    <row r="11" spans="2:13">
      <c r="C11" s="558" t="s">
        <v>849</v>
      </c>
    </row>
    <row r="12" spans="2:13">
      <c r="B12" s="558">
        <v>1</v>
      </c>
      <c r="C12" s="525"/>
    </row>
    <row r="13" spans="2:13">
      <c r="C13" s="558" t="s">
        <v>859</v>
      </c>
      <c r="E13" s="558" t="s">
        <v>861</v>
      </c>
    </row>
    <row r="14" spans="2:13">
      <c r="B14" s="558">
        <v>2</v>
      </c>
      <c r="C14" s="561">
        <v>0</v>
      </c>
      <c r="E14" s="562"/>
    </row>
    <row r="15" spans="2:13">
      <c r="C15" s="469">
        <v>-1</v>
      </c>
      <c r="D15" s="689">
        <v>-2</v>
      </c>
      <c r="E15" s="689"/>
      <c r="F15" s="689"/>
      <c r="G15" s="689"/>
      <c r="H15" s="689"/>
      <c r="I15" s="689"/>
      <c r="J15" s="689"/>
      <c r="K15" s="689"/>
      <c r="L15" s="469">
        <v>-3</v>
      </c>
      <c r="M15" s="469">
        <v>-4</v>
      </c>
    </row>
    <row r="16" spans="2:13" ht="30" customHeight="1">
      <c r="B16" s="563"/>
      <c r="C16" s="564" t="s">
        <v>851</v>
      </c>
      <c r="D16" s="684" t="s">
        <v>461</v>
      </c>
      <c r="E16" s="684"/>
      <c r="F16" s="684"/>
      <c r="G16" s="684"/>
      <c r="H16" s="684"/>
      <c r="I16" s="684"/>
      <c r="J16" s="684"/>
      <c r="K16" s="684"/>
      <c r="L16" s="564" t="s">
        <v>850</v>
      </c>
      <c r="M16" s="565" t="s">
        <v>854</v>
      </c>
    </row>
    <row r="17" spans="2:13">
      <c r="B17" s="563"/>
      <c r="C17" s="566"/>
      <c r="D17" s="685" t="s">
        <v>723</v>
      </c>
      <c r="E17" s="686"/>
      <c r="F17" s="686"/>
      <c r="G17" s="686"/>
      <c r="H17" s="686"/>
      <c r="I17" s="686"/>
      <c r="J17" s="686"/>
      <c r="K17" s="687"/>
      <c r="L17" s="566" t="s">
        <v>724</v>
      </c>
      <c r="M17" s="566" t="s">
        <v>726</v>
      </c>
    </row>
    <row r="18" spans="2:13">
      <c r="B18" s="562" t="s">
        <v>856</v>
      </c>
      <c r="C18" s="562"/>
      <c r="D18" s="688"/>
      <c r="E18" s="688"/>
      <c r="F18" s="688"/>
      <c r="G18" s="688"/>
      <c r="H18" s="688"/>
      <c r="I18" s="688"/>
      <c r="J18" s="688"/>
      <c r="K18" s="688"/>
      <c r="L18" s="562"/>
      <c r="M18" s="562"/>
    </row>
    <row r="19" spans="2:13">
      <c r="B19" s="562" t="s">
        <v>857</v>
      </c>
      <c r="C19" s="562"/>
      <c r="D19" s="688"/>
      <c r="E19" s="688"/>
      <c r="F19" s="688"/>
      <c r="G19" s="688"/>
      <c r="H19" s="688"/>
      <c r="I19" s="688"/>
      <c r="J19" s="688"/>
      <c r="K19" s="688"/>
      <c r="L19" s="562"/>
      <c r="M19" s="562"/>
    </row>
    <row r="20" spans="2:13">
      <c r="B20" s="562" t="s">
        <v>858</v>
      </c>
      <c r="C20" s="562"/>
      <c r="D20" s="688"/>
      <c r="E20" s="688"/>
      <c r="F20" s="688"/>
      <c r="G20" s="688"/>
      <c r="H20" s="688"/>
      <c r="I20" s="688"/>
      <c r="J20" s="688"/>
      <c r="K20" s="688"/>
      <c r="L20" s="562"/>
      <c r="M20" s="562"/>
    </row>
    <row r="21" spans="2:13">
      <c r="B21" s="562" t="s">
        <v>846</v>
      </c>
      <c r="C21" s="562"/>
      <c r="D21" s="688"/>
      <c r="E21" s="688"/>
      <c r="F21" s="688"/>
      <c r="G21" s="688"/>
      <c r="H21" s="688"/>
      <c r="I21" s="688"/>
      <c r="J21" s="688"/>
      <c r="K21" s="688"/>
      <c r="L21" s="562"/>
      <c r="M21" s="562"/>
    </row>
    <row r="24" spans="2:13">
      <c r="C24" s="558" t="s">
        <v>855</v>
      </c>
    </row>
    <row r="25" spans="2:13">
      <c r="B25" s="562">
        <v>4</v>
      </c>
      <c r="C25" s="525"/>
    </row>
    <row r="26" spans="2:13">
      <c r="C26" s="558" t="s">
        <v>862</v>
      </c>
      <c r="E26" s="558" t="s">
        <v>861</v>
      </c>
    </row>
    <row r="27" spans="2:13">
      <c r="B27" s="562">
        <v>5</v>
      </c>
      <c r="C27" s="561">
        <v>0</v>
      </c>
      <c r="E27" s="562"/>
    </row>
    <row r="28" spans="2:13">
      <c r="C28" s="469">
        <v>-1</v>
      </c>
      <c r="D28" s="689">
        <v>-2</v>
      </c>
      <c r="E28" s="689"/>
      <c r="F28" s="689"/>
      <c r="G28" s="689"/>
      <c r="H28" s="689"/>
      <c r="I28" s="689"/>
      <c r="J28" s="689"/>
      <c r="K28" s="689"/>
      <c r="L28" s="469">
        <v>-3</v>
      </c>
      <c r="M28" s="469">
        <v>-4</v>
      </c>
    </row>
    <row r="29" spans="2:13" ht="25.5">
      <c r="B29" s="563"/>
      <c r="C29" s="564" t="s">
        <v>851</v>
      </c>
      <c r="D29" s="684" t="s">
        <v>873</v>
      </c>
      <c r="E29" s="684"/>
      <c r="F29" s="684"/>
      <c r="G29" s="684"/>
      <c r="H29" s="684"/>
      <c r="I29" s="684"/>
      <c r="J29" s="684"/>
      <c r="K29" s="684"/>
      <c r="L29" s="564" t="s">
        <v>850</v>
      </c>
      <c r="M29" s="565" t="s">
        <v>854</v>
      </c>
    </row>
    <row r="30" spans="2:13">
      <c r="B30" s="563"/>
      <c r="C30" s="566"/>
      <c r="D30" s="685" t="s">
        <v>723</v>
      </c>
      <c r="E30" s="686"/>
      <c r="F30" s="686"/>
      <c r="G30" s="686"/>
      <c r="H30" s="686"/>
      <c r="I30" s="686"/>
      <c r="J30" s="686"/>
      <c r="K30" s="687"/>
      <c r="L30" s="566" t="s">
        <v>724</v>
      </c>
      <c r="M30" s="566" t="s">
        <v>726</v>
      </c>
    </row>
    <row r="31" spans="2:13">
      <c r="B31" s="562" t="s">
        <v>864</v>
      </c>
      <c r="C31" s="562"/>
      <c r="D31" s="688"/>
      <c r="E31" s="688"/>
      <c r="F31" s="688"/>
      <c r="G31" s="688"/>
      <c r="H31" s="688"/>
      <c r="I31" s="688"/>
      <c r="J31" s="688"/>
      <c r="K31" s="688"/>
      <c r="L31" s="562"/>
      <c r="M31" s="562"/>
    </row>
    <row r="32" spans="2:13">
      <c r="B32" s="562" t="s">
        <v>865</v>
      </c>
      <c r="C32" s="562"/>
      <c r="D32" s="688"/>
      <c r="E32" s="688"/>
      <c r="F32" s="688"/>
      <c r="G32" s="688"/>
      <c r="H32" s="688"/>
      <c r="I32" s="688"/>
      <c r="J32" s="688"/>
      <c r="K32" s="688"/>
      <c r="L32" s="562"/>
      <c r="M32" s="562"/>
    </row>
    <row r="33" spans="2:13">
      <c r="B33" s="562" t="s">
        <v>866</v>
      </c>
      <c r="C33" s="562"/>
      <c r="D33" s="688"/>
      <c r="E33" s="688"/>
      <c r="F33" s="688"/>
      <c r="G33" s="688"/>
      <c r="H33" s="688"/>
      <c r="I33" s="688"/>
      <c r="J33" s="688"/>
      <c r="K33" s="688"/>
      <c r="L33" s="562"/>
      <c r="M33" s="562"/>
    </row>
    <row r="34" spans="2:13">
      <c r="B34" s="562" t="s">
        <v>846</v>
      </c>
      <c r="C34" s="562"/>
      <c r="D34" s="688"/>
      <c r="E34" s="688"/>
      <c r="F34" s="688"/>
      <c r="G34" s="688"/>
      <c r="H34" s="688"/>
      <c r="I34" s="688"/>
      <c r="J34" s="688"/>
      <c r="K34" s="688"/>
      <c r="L34" s="562"/>
      <c r="M34" s="562"/>
    </row>
    <row r="36" spans="2:13" ht="26.65" customHeight="1">
      <c r="B36" s="558" t="s">
        <v>474</v>
      </c>
      <c r="C36" s="683" t="s">
        <v>918</v>
      </c>
      <c r="D36" s="683"/>
      <c r="E36" s="683"/>
      <c r="F36" s="683"/>
      <c r="G36" s="683"/>
      <c r="H36" s="683"/>
      <c r="I36" s="683"/>
      <c r="J36" s="683"/>
      <c r="K36" s="683"/>
      <c r="L36" s="683"/>
      <c r="M36" s="683"/>
    </row>
    <row r="37" spans="2:13">
      <c r="B37" s="558" t="s">
        <v>56</v>
      </c>
      <c r="C37" s="683" t="s">
        <v>881</v>
      </c>
      <c r="D37" s="683"/>
      <c r="E37" s="683"/>
      <c r="F37" s="683"/>
      <c r="G37" s="683"/>
      <c r="H37" s="683"/>
      <c r="I37" s="683"/>
      <c r="J37" s="683"/>
      <c r="K37" s="683"/>
      <c r="L37" s="683"/>
      <c r="M37" s="683"/>
    </row>
    <row r="38" spans="2:13">
      <c r="B38" s="558" t="s">
        <v>87</v>
      </c>
      <c r="C38" s="558" t="s">
        <v>852</v>
      </c>
    </row>
    <row r="39" spans="2:13">
      <c r="B39" s="558" t="s">
        <v>342</v>
      </c>
      <c r="C39" s="558" t="s">
        <v>853</v>
      </c>
    </row>
    <row r="40" spans="2:13" ht="25.9" customHeight="1">
      <c r="B40" s="558" t="s">
        <v>143</v>
      </c>
      <c r="C40" s="683" t="s">
        <v>860</v>
      </c>
      <c r="D40" s="683"/>
      <c r="E40" s="683"/>
      <c r="F40" s="683"/>
      <c r="G40" s="683"/>
      <c r="H40" s="683"/>
      <c r="I40" s="683"/>
      <c r="J40" s="683"/>
      <c r="K40" s="683"/>
      <c r="L40" s="683"/>
      <c r="M40" s="683"/>
    </row>
    <row r="43" spans="2:13">
      <c r="B43" s="560" t="s">
        <v>868</v>
      </c>
      <c r="C43" s="559"/>
      <c r="D43" s="559"/>
      <c r="E43" s="559"/>
      <c r="F43" s="559"/>
      <c r="G43" s="559"/>
      <c r="H43" s="559"/>
      <c r="I43" s="559"/>
      <c r="J43" s="559"/>
      <c r="K43" s="559"/>
      <c r="L43" s="559"/>
      <c r="M43" s="559"/>
    </row>
    <row r="44" spans="2:13">
      <c r="B44" s="559"/>
      <c r="C44" s="559"/>
      <c r="D44" s="559"/>
      <c r="E44" s="559"/>
      <c r="F44" s="559"/>
      <c r="G44" s="559"/>
      <c r="H44" s="559"/>
      <c r="I44" s="559"/>
      <c r="J44" s="559"/>
      <c r="K44" s="559"/>
      <c r="L44" s="559"/>
      <c r="M44" s="559"/>
    </row>
    <row r="45" spans="2:13">
      <c r="B45" s="559" t="s">
        <v>863</v>
      </c>
      <c r="C45" s="559"/>
      <c r="D45" s="559"/>
      <c r="E45" s="559"/>
      <c r="F45" s="559"/>
      <c r="G45" s="559"/>
      <c r="H45" s="559"/>
      <c r="I45" s="559"/>
      <c r="J45" s="559"/>
      <c r="K45" s="559"/>
      <c r="L45" s="559"/>
      <c r="M45" s="559"/>
    </row>
    <row r="46" spans="2:13">
      <c r="C46" s="558" t="s">
        <v>849</v>
      </c>
    </row>
    <row r="47" spans="2:13">
      <c r="B47" s="562">
        <v>7</v>
      </c>
      <c r="C47" s="525"/>
    </row>
    <row r="48" spans="2:13">
      <c r="C48" s="558" t="s">
        <v>869</v>
      </c>
      <c r="E48" s="558" t="s">
        <v>871</v>
      </c>
    </row>
    <row r="49" spans="2:13">
      <c r="B49" s="562">
        <v>8</v>
      </c>
      <c r="C49" s="561">
        <v>0</v>
      </c>
      <c r="E49" s="562"/>
    </row>
    <row r="50" spans="2:13">
      <c r="C50" s="469">
        <v>-1</v>
      </c>
      <c r="D50" s="689">
        <v>-2</v>
      </c>
      <c r="E50" s="689"/>
      <c r="F50" s="689"/>
      <c r="G50" s="689"/>
      <c r="H50" s="689"/>
      <c r="I50" s="689"/>
      <c r="J50" s="689"/>
      <c r="K50" s="689"/>
      <c r="L50" s="469">
        <v>-3</v>
      </c>
      <c r="M50" s="469">
        <v>-4</v>
      </c>
    </row>
    <row r="51" spans="2:13" ht="25.5">
      <c r="B51" s="563"/>
      <c r="C51" s="564" t="s">
        <v>872</v>
      </c>
      <c r="D51" s="684" t="s">
        <v>874</v>
      </c>
      <c r="E51" s="684"/>
      <c r="F51" s="684"/>
      <c r="G51" s="684"/>
      <c r="H51" s="684"/>
      <c r="I51" s="684"/>
      <c r="J51" s="684"/>
      <c r="K51" s="684"/>
      <c r="L51" s="564" t="s">
        <v>875</v>
      </c>
      <c r="M51" s="565" t="s">
        <v>854</v>
      </c>
    </row>
    <row r="52" spans="2:13">
      <c r="B52" s="563"/>
      <c r="C52" s="566"/>
      <c r="D52" s="685" t="s">
        <v>870</v>
      </c>
      <c r="E52" s="686"/>
      <c r="F52" s="686"/>
      <c r="G52" s="686"/>
      <c r="H52" s="686"/>
      <c r="I52" s="686"/>
      <c r="J52" s="686"/>
      <c r="K52" s="687"/>
      <c r="L52" s="566"/>
      <c r="M52" s="566" t="s">
        <v>728</v>
      </c>
    </row>
    <row r="53" spans="2:13">
      <c r="B53" s="562" t="s">
        <v>15</v>
      </c>
      <c r="C53" s="562"/>
      <c r="D53" s="688"/>
      <c r="E53" s="688"/>
      <c r="F53" s="688"/>
      <c r="G53" s="688"/>
      <c r="H53" s="688"/>
      <c r="I53" s="688"/>
      <c r="J53" s="688"/>
      <c r="K53" s="688"/>
      <c r="L53" s="562"/>
      <c r="M53" s="562"/>
    </row>
    <row r="54" spans="2:13">
      <c r="B54" s="562" t="s">
        <v>17</v>
      </c>
      <c r="C54" s="562"/>
      <c r="D54" s="688"/>
      <c r="E54" s="688"/>
      <c r="F54" s="688"/>
      <c r="G54" s="688"/>
      <c r="H54" s="688"/>
      <c r="I54" s="688"/>
      <c r="J54" s="688"/>
      <c r="K54" s="688"/>
      <c r="L54" s="562"/>
      <c r="M54" s="562"/>
    </row>
    <row r="55" spans="2:13">
      <c r="B55" s="562" t="s">
        <v>846</v>
      </c>
      <c r="C55" s="562"/>
      <c r="D55" s="688"/>
      <c r="E55" s="688"/>
      <c r="F55" s="688"/>
      <c r="G55" s="688"/>
      <c r="H55" s="688"/>
      <c r="I55" s="688"/>
      <c r="J55" s="688"/>
      <c r="K55" s="688"/>
      <c r="L55" s="562"/>
      <c r="M55" s="562"/>
    </row>
    <row r="58" spans="2:13">
      <c r="C58" s="558" t="s">
        <v>855</v>
      </c>
    </row>
    <row r="59" spans="2:13">
      <c r="B59" s="562">
        <v>10</v>
      </c>
      <c r="C59" s="525"/>
    </row>
    <row r="60" spans="2:13">
      <c r="C60" s="558" t="s">
        <v>876</v>
      </c>
      <c r="E60" s="558" t="s">
        <v>871</v>
      </c>
    </row>
    <row r="61" spans="2:13">
      <c r="B61" s="562">
        <v>11</v>
      </c>
      <c r="C61" s="561">
        <v>0</v>
      </c>
      <c r="E61" s="562"/>
    </row>
    <row r="62" spans="2:13">
      <c r="C62" s="469">
        <v>-1</v>
      </c>
      <c r="D62" s="689">
        <v>-2</v>
      </c>
      <c r="E62" s="689"/>
      <c r="F62" s="689"/>
      <c r="G62" s="689"/>
      <c r="H62" s="689"/>
      <c r="I62" s="689"/>
      <c r="J62" s="689"/>
      <c r="K62" s="689"/>
      <c r="L62" s="469">
        <v>-3</v>
      </c>
      <c r="M62" s="469">
        <v>-4</v>
      </c>
    </row>
    <row r="63" spans="2:13" ht="25.5">
      <c r="B63" s="563"/>
      <c r="C63" s="564" t="s">
        <v>872</v>
      </c>
      <c r="D63" s="684" t="s">
        <v>874</v>
      </c>
      <c r="E63" s="684"/>
      <c r="F63" s="684"/>
      <c r="G63" s="684"/>
      <c r="H63" s="684"/>
      <c r="I63" s="684"/>
      <c r="J63" s="684"/>
      <c r="K63" s="684"/>
      <c r="L63" s="564" t="s">
        <v>875</v>
      </c>
      <c r="M63" s="565" t="s">
        <v>854</v>
      </c>
    </row>
    <row r="64" spans="2:13">
      <c r="B64" s="563"/>
      <c r="C64" s="566"/>
      <c r="D64" s="685" t="s">
        <v>870</v>
      </c>
      <c r="E64" s="686"/>
      <c r="F64" s="686"/>
      <c r="G64" s="686"/>
      <c r="H64" s="686"/>
      <c r="I64" s="686"/>
      <c r="J64" s="686"/>
      <c r="K64" s="687"/>
      <c r="L64" s="566"/>
      <c r="M64" s="566" t="s">
        <v>728</v>
      </c>
    </row>
    <row r="65" spans="2:13">
      <c r="B65" s="562" t="s">
        <v>877</v>
      </c>
      <c r="C65" s="562"/>
      <c r="D65" s="688"/>
      <c r="E65" s="688"/>
      <c r="F65" s="688"/>
      <c r="G65" s="688"/>
      <c r="H65" s="688"/>
      <c r="I65" s="688"/>
      <c r="J65" s="688"/>
      <c r="K65" s="688"/>
      <c r="L65" s="562"/>
      <c r="M65" s="562"/>
    </row>
    <row r="66" spans="2:13">
      <c r="B66" s="562" t="s">
        <v>878</v>
      </c>
      <c r="C66" s="562"/>
      <c r="D66" s="688"/>
      <c r="E66" s="688"/>
      <c r="F66" s="688"/>
      <c r="G66" s="688"/>
      <c r="H66" s="688"/>
      <c r="I66" s="688"/>
      <c r="J66" s="688"/>
      <c r="K66" s="688"/>
      <c r="L66" s="562"/>
      <c r="M66" s="562"/>
    </row>
    <row r="67" spans="2:13">
      <c r="B67" s="562" t="s">
        <v>846</v>
      </c>
      <c r="C67" s="562"/>
      <c r="D67" s="688"/>
      <c r="E67" s="688"/>
      <c r="F67" s="688"/>
      <c r="G67" s="688"/>
      <c r="H67" s="688"/>
      <c r="I67" s="688"/>
      <c r="J67" s="688"/>
      <c r="K67" s="688"/>
      <c r="L67" s="562"/>
      <c r="M67" s="562"/>
    </row>
    <row r="69" spans="2:13" ht="27" customHeight="1">
      <c r="B69" s="558" t="s">
        <v>879</v>
      </c>
      <c r="C69" s="683" t="s">
        <v>919</v>
      </c>
      <c r="D69" s="683"/>
      <c r="E69" s="683"/>
      <c r="F69" s="683"/>
      <c r="G69" s="683"/>
      <c r="H69" s="683"/>
      <c r="I69" s="683"/>
      <c r="J69" s="683"/>
      <c r="K69" s="683"/>
      <c r="L69" s="683"/>
      <c r="M69" s="683"/>
    </row>
    <row r="70" spans="2:13">
      <c r="B70" s="558" t="s">
        <v>109</v>
      </c>
      <c r="C70" s="683" t="s">
        <v>882</v>
      </c>
      <c r="D70" s="683"/>
      <c r="E70" s="683"/>
      <c r="F70" s="683"/>
      <c r="G70" s="683"/>
      <c r="H70" s="683"/>
      <c r="I70" s="683"/>
      <c r="J70" s="683"/>
      <c r="K70" s="683"/>
      <c r="L70" s="683"/>
      <c r="M70" s="683"/>
    </row>
    <row r="71" spans="2:13">
      <c r="B71" s="558" t="s">
        <v>880</v>
      </c>
      <c r="C71" s="558" t="s">
        <v>883</v>
      </c>
    </row>
    <row r="72" spans="2:13" ht="25.9" customHeight="1">
      <c r="B72" s="558" t="s">
        <v>132</v>
      </c>
      <c r="C72" s="683" t="s">
        <v>920</v>
      </c>
      <c r="D72" s="683"/>
      <c r="E72" s="683"/>
      <c r="F72" s="683"/>
      <c r="G72" s="683"/>
      <c r="H72" s="683"/>
      <c r="I72" s="683"/>
      <c r="J72" s="683"/>
      <c r="K72" s="683"/>
      <c r="L72" s="683"/>
      <c r="M72" s="683"/>
    </row>
  </sheetData>
  <mergeCells count="36">
    <mergeCell ref="B2:M2"/>
    <mergeCell ref="B3:M3"/>
    <mergeCell ref="B4:M4"/>
    <mergeCell ref="B6:M6"/>
    <mergeCell ref="D18:K18"/>
    <mergeCell ref="D19:K19"/>
    <mergeCell ref="D20:K20"/>
    <mergeCell ref="D15:K15"/>
    <mergeCell ref="D17:K17"/>
    <mergeCell ref="D16:K16"/>
    <mergeCell ref="D21:K21"/>
    <mergeCell ref="D53:K53"/>
    <mergeCell ref="C40:M40"/>
    <mergeCell ref="D28:K28"/>
    <mergeCell ref="D29:K29"/>
    <mergeCell ref="D30:K30"/>
    <mergeCell ref="D31:K31"/>
    <mergeCell ref="D32:K32"/>
    <mergeCell ref="D33:K33"/>
    <mergeCell ref="D34:K34"/>
    <mergeCell ref="C36:M36"/>
    <mergeCell ref="D54:K54"/>
    <mergeCell ref="D55:K55"/>
    <mergeCell ref="D62:K62"/>
    <mergeCell ref="C37:M37"/>
    <mergeCell ref="D67:K67"/>
    <mergeCell ref="D50:K50"/>
    <mergeCell ref="D51:K51"/>
    <mergeCell ref="D52:K52"/>
    <mergeCell ref="C69:M69"/>
    <mergeCell ref="C70:M70"/>
    <mergeCell ref="C72:M72"/>
    <mergeCell ref="D63:K63"/>
    <mergeCell ref="D64:K64"/>
    <mergeCell ref="D65:K65"/>
    <mergeCell ref="D66:K66"/>
  </mergeCells>
  <pageMargins left="0.25" right="0.25" top="0.75" bottom="0.75" header="0.3" footer="0.3"/>
  <pageSetup scale="55"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37D603FE31CC478A1F82586449F16C" ma:contentTypeVersion="15" ma:contentTypeDescription="Create a new document." ma:contentTypeScope="" ma:versionID="aabc146f46be4116fed736efb4b5b9bc">
  <xsd:schema xmlns:xsd="http://www.w3.org/2001/XMLSchema" xmlns:xs="http://www.w3.org/2001/XMLSchema" xmlns:p="http://schemas.microsoft.com/office/2006/metadata/properties" xmlns:ns2="e74fc142-5c10-42b0-a8fd-b12b63ed18e2" xmlns:ns3="569d347e-c9c0-4914-a87d-f31edfcaf012" targetNamespace="http://schemas.microsoft.com/office/2006/metadata/properties" ma:root="true" ma:fieldsID="5d5a806421046fec1bf1579c49c582be" ns2:_="" ns3:_="">
    <xsd:import namespace="e74fc142-5c10-42b0-a8fd-b12b63ed18e2"/>
    <xsd:import namespace="569d347e-c9c0-4914-a87d-f31edfcaf01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4fc142-5c10-42b0-a8fd-b12b63ed18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2e184f4-fb09-4e84-b347-ea73e0b37ac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9d347e-c9c0-4914-a87d-f31edfcaf01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5fad6bc-ed78-47d5-9674-6563b5176a6b}" ma:internalName="TaxCatchAll" ma:showField="CatchAllData" ma:web="569d347e-c9c0-4914-a87d-f31edfcaf0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4fc142-5c10-42b0-a8fd-b12b63ed18e2">
      <Terms xmlns="http://schemas.microsoft.com/office/infopath/2007/PartnerControls"/>
    </lcf76f155ced4ddcb4097134ff3c332f>
    <TaxCatchAll xmlns="569d347e-c9c0-4914-a87d-f31edfcaf012" xsi:nil="true"/>
  </documentManagement>
</p:properties>
</file>

<file path=customXml/itemProps1.xml><?xml version="1.0" encoding="utf-8"?>
<ds:datastoreItem xmlns:ds="http://schemas.openxmlformats.org/officeDocument/2006/customXml" ds:itemID="{D9BC6B18-1709-4ED3-BC84-C73ED030C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4fc142-5c10-42b0-a8fd-b12b63ed18e2"/>
    <ds:schemaRef ds:uri="569d347e-c9c0-4914-a87d-f31edfcaf0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FFD69D-0615-47F6-A82F-E06D24A8B333}">
  <ds:schemaRefs>
    <ds:schemaRef ds:uri="http://schemas.microsoft.com/sharepoint/v3/contenttype/forms"/>
  </ds:schemaRefs>
</ds:datastoreItem>
</file>

<file path=customXml/itemProps3.xml><?xml version="1.0" encoding="utf-8"?>
<ds:datastoreItem xmlns:ds="http://schemas.openxmlformats.org/officeDocument/2006/customXml" ds:itemID="{87E938F7-0C31-4294-BF59-FD9B6C549E36}">
  <ds:schemaRefs>
    <ds:schemaRef ds:uri="http://schemas.microsoft.com/office/2006/metadata/properties"/>
    <ds:schemaRef ds:uri="http://schemas.microsoft.com/office/infopath/2007/PartnerControls"/>
    <ds:schemaRef ds:uri="e74fc142-5c10-42b0-a8fd-b12b63ed18e2"/>
    <ds:schemaRef ds:uri="569d347e-c9c0-4914-a87d-f31edfcaf0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12</vt:i4>
      </vt:variant>
    </vt:vector>
  </HeadingPairs>
  <TitlesOfParts>
    <vt:vector size="30" baseType="lpstr">
      <vt:lpstr>TOC</vt:lpstr>
      <vt:lpstr>Appendix III</vt:lpstr>
      <vt:lpstr>Att 1 - True-up</vt:lpstr>
      <vt:lpstr>Att 2 - Rate Base</vt:lpstr>
      <vt:lpstr>Att 3 - Return on Rate Base</vt:lpstr>
      <vt:lpstr>Att 4 - Interest on True-up</vt:lpstr>
      <vt:lpstr>Att 5 - Interest Rate</vt:lpstr>
      <vt:lpstr>Att 6 - Depreciation Rates</vt:lpstr>
      <vt:lpstr>Att 7 - Prior Period Adj</vt:lpstr>
      <vt:lpstr>Att 8 - Revenue Credits</vt:lpstr>
      <vt:lpstr>Att 9 - Excess-Def Summary</vt:lpstr>
      <vt:lpstr>Att 9a -Averaging &amp; Proration</vt:lpstr>
      <vt:lpstr>Att 9b -Remeasurement</vt:lpstr>
      <vt:lpstr>Att 10 - Proj Rev Req</vt:lpstr>
      <vt:lpstr>Att 11a - ADIT Summary</vt:lpstr>
      <vt:lpstr>Att 11b - ADIT Proration</vt:lpstr>
      <vt:lpstr>Att 11c - ADIT Balance</vt:lpstr>
      <vt:lpstr>Att 12 - Proj Cost Adj</vt:lpstr>
      <vt:lpstr>'Appendix III'!Print_Area</vt:lpstr>
      <vt:lpstr>'Att 1 - True-up'!Print_Area</vt:lpstr>
      <vt:lpstr>'Att 10 - Proj Rev Req'!Print_Area</vt:lpstr>
      <vt:lpstr>'Att 11b - ADIT Proration'!Print_Area</vt:lpstr>
      <vt:lpstr>'Att 2 - Rate Base'!Print_Area</vt:lpstr>
      <vt:lpstr>'Att 3 - Return on Rate Base'!Print_Area</vt:lpstr>
      <vt:lpstr>'Att 4 - Interest on True-up'!Print_Area</vt:lpstr>
      <vt:lpstr>'Att 5 - Interest Rate'!Print_Area</vt:lpstr>
      <vt:lpstr>'Att 6 - Depreciation Rates'!Print_Area</vt:lpstr>
      <vt:lpstr>'Att 7 - Prior Period Adj'!Print_Area</vt:lpstr>
      <vt:lpstr>'Att 8 - Revenue Credits'!Print_Area</vt:lpstr>
      <vt:lpstr>TOC!Print_Area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_</dc:title>
  <dc:subject/>
  <dc:creator/>
  <cp:keywords/>
  <dc:description/>
  <cp:lastModifiedBy/>
  <cp:revision/>
  <dcterms:created xsi:type="dcterms:W3CDTF">2017-02-16T23:39:43Z</dcterms:created>
  <dcterms:modified xsi:type="dcterms:W3CDTF">2026-10-08T13:57:11Z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es" linkTarget="Prop_Taxes">
    <vt:r8>0</vt:r8>
  </property>
  <property fmtid="{D5CDD505-2E9C-101B-9397-08002B2CF9AE}" pid="3" name="{A44787D4-0540-4523-9961-78E4036D8C6D}">
    <vt:lpwstr>{342B59E7-1740-48FA-AD13-E4F90C788402}</vt:lpwstr>
  </property>
  <property fmtid="{D5CDD505-2E9C-101B-9397-08002B2CF9AE}" pid="4" name="ContentTypeId">
    <vt:lpwstr>0x010100D637D603FE31CC478A1F82586449F16C</vt:lpwstr>
  </property>
  <property fmtid="{D5CDD505-2E9C-101B-9397-08002B2CF9AE}" pid="5" name="MediaServiceImageTags">
    <vt:lpwstr/>
  </property>
</Properties>
</file>